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1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Лист1!$A$1:$X$74</definedName>
  </definedNames>
  <calcPr calcId="145621" refMode="R1C1"/>
</workbook>
</file>

<file path=xl/calcChain.xml><?xml version="1.0" encoding="utf-8"?>
<calcChain xmlns="http://schemas.openxmlformats.org/spreadsheetml/2006/main">
  <c r="D23" i="1" l="1"/>
  <c r="J23" i="1" s="1"/>
  <c r="R23" i="1" s="1"/>
  <c r="D24" i="1"/>
  <c r="D25" i="1"/>
  <c r="J25" i="1" s="1"/>
  <c r="R25" i="1" s="1"/>
  <c r="E22" i="1"/>
  <c r="D22" i="1"/>
  <c r="J22" i="1" s="1"/>
  <c r="R22" i="1" s="1"/>
  <c r="E25" i="1"/>
  <c r="K25" i="1" s="1"/>
  <c r="F25" i="1"/>
  <c r="L25" i="1" s="1"/>
  <c r="I25" i="1"/>
  <c r="O25" i="1" s="1"/>
  <c r="E24" i="1"/>
  <c r="J24" i="1"/>
  <c r="R24" i="1" s="1"/>
  <c r="I24" i="1"/>
  <c r="O24" i="1" s="1"/>
  <c r="E23" i="1"/>
  <c r="K23" i="1" s="1"/>
  <c r="I23" i="1"/>
  <c r="O23" i="1" s="1"/>
  <c r="I22" i="1"/>
  <c r="O22" i="1"/>
  <c r="E46" i="1"/>
  <c r="F46" i="1" s="1"/>
  <c r="L46" i="1" s="1"/>
  <c r="P46" i="1" s="1"/>
  <c r="Q46" i="1" s="1"/>
  <c r="E30" i="1"/>
  <c r="F30" i="1" s="1"/>
  <c r="E31" i="1"/>
  <c r="K31" i="1" s="1"/>
  <c r="F31" i="1"/>
  <c r="M31" i="1" s="1"/>
  <c r="E32" i="1"/>
  <c r="E33" i="1"/>
  <c r="K33" i="1" s="1"/>
  <c r="E34" i="1"/>
  <c r="F34" i="1" s="1"/>
  <c r="E35" i="1"/>
  <c r="K35" i="1" s="1"/>
  <c r="E36" i="1"/>
  <c r="K36" i="1" s="1"/>
  <c r="E29" i="1"/>
  <c r="F29" i="1" s="1"/>
  <c r="L29" i="1" s="1"/>
  <c r="P29" i="1" s="1"/>
  <c r="Q29" i="1" s="1"/>
  <c r="J30" i="1"/>
  <c r="R30" i="1" s="1"/>
  <c r="J31" i="1"/>
  <c r="R31" i="1" s="1"/>
  <c r="J32" i="1"/>
  <c r="R32" i="1" s="1"/>
  <c r="J33" i="1"/>
  <c r="R33" i="1" s="1"/>
  <c r="J34" i="1"/>
  <c r="R34" i="1" s="1"/>
  <c r="J35" i="1"/>
  <c r="W35" i="1" s="1"/>
  <c r="J36" i="1"/>
  <c r="R36" i="1" s="1"/>
  <c r="J29" i="1"/>
  <c r="R29" i="1" s="1"/>
  <c r="E6" i="1"/>
  <c r="F6" i="1" s="1"/>
  <c r="L6" i="1" s="1"/>
  <c r="E7" i="1"/>
  <c r="K7" i="1" s="1"/>
  <c r="E8" i="1"/>
  <c r="E9" i="1"/>
  <c r="F9" i="1" s="1"/>
  <c r="E10" i="1"/>
  <c r="F10" i="1" s="1"/>
  <c r="M10" i="1" s="1"/>
  <c r="E11" i="1"/>
  <c r="K11" i="1" s="1"/>
  <c r="E12" i="1"/>
  <c r="E5" i="1"/>
  <c r="F5" i="1" s="1"/>
  <c r="M5" i="1" s="1"/>
  <c r="J6" i="1"/>
  <c r="R6" i="1" s="1"/>
  <c r="J7" i="1"/>
  <c r="R7" i="1" s="1"/>
  <c r="J8" i="1"/>
  <c r="R8" i="1" s="1"/>
  <c r="J9" i="1"/>
  <c r="R9" i="1" s="1"/>
  <c r="J10" i="1"/>
  <c r="R10" i="1" s="1"/>
  <c r="J11" i="1"/>
  <c r="R11" i="1" s="1"/>
  <c r="J12" i="1"/>
  <c r="R12" i="1" s="1"/>
  <c r="J5" i="1"/>
  <c r="R5" i="1" s="1"/>
  <c r="E47" i="1"/>
  <c r="E48" i="1"/>
  <c r="K48" i="1" s="1"/>
  <c r="E49" i="1"/>
  <c r="F49" i="1" s="1"/>
  <c r="M49" i="1" s="1"/>
  <c r="E50" i="1"/>
  <c r="K50" i="1" s="1"/>
  <c r="E51" i="1"/>
  <c r="F51" i="1" s="1"/>
  <c r="L51" i="1" s="1"/>
  <c r="P51" i="1" s="1"/>
  <c r="Q51" i="1" s="1"/>
  <c r="E52" i="1"/>
  <c r="F52" i="1" s="1"/>
  <c r="E53" i="1"/>
  <c r="I29" i="1"/>
  <c r="O29" i="1" s="1"/>
  <c r="I47" i="1"/>
  <c r="O47" i="1" s="1"/>
  <c r="I48" i="1"/>
  <c r="O48" i="1" s="1"/>
  <c r="I49" i="1"/>
  <c r="O49" i="1" s="1"/>
  <c r="I50" i="1"/>
  <c r="O50" i="1" s="1"/>
  <c r="I51" i="1"/>
  <c r="O51" i="1" s="1"/>
  <c r="I52" i="1"/>
  <c r="O52" i="1" s="1"/>
  <c r="I53" i="1"/>
  <c r="O53" i="1" s="1"/>
  <c r="I46" i="1"/>
  <c r="O46" i="1" s="1"/>
  <c r="I30" i="1"/>
  <c r="O30" i="1" s="1"/>
  <c r="I31" i="1"/>
  <c r="O31" i="1" s="1"/>
  <c r="I32" i="1"/>
  <c r="O32" i="1" s="1"/>
  <c r="I33" i="1"/>
  <c r="O33" i="1" s="1"/>
  <c r="I34" i="1"/>
  <c r="O34" i="1" s="1"/>
  <c r="I35" i="1"/>
  <c r="O35" i="1" s="1"/>
  <c r="I36" i="1"/>
  <c r="O36" i="1" s="1"/>
  <c r="I5" i="1"/>
  <c r="O5" i="1"/>
  <c r="I6" i="1"/>
  <c r="O6" i="1" s="1"/>
  <c r="I7" i="1"/>
  <c r="O7" i="1" s="1"/>
  <c r="I8" i="1"/>
  <c r="O8" i="1" s="1"/>
  <c r="I9" i="1"/>
  <c r="O9" i="1" s="1"/>
  <c r="I10" i="1"/>
  <c r="O10" i="1" s="1"/>
  <c r="I11" i="1"/>
  <c r="O11" i="1" s="1"/>
  <c r="I12" i="1"/>
  <c r="O12" i="1"/>
  <c r="K10" i="1"/>
  <c r="D47" i="1"/>
  <c r="J47" i="1" s="1"/>
  <c r="R47" i="1" s="1"/>
  <c r="D48" i="1"/>
  <c r="J48" i="1" s="1"/>
  <c r="R48" i="1" s="1"/>
  <c r="D49" i="1"/>
  <c r="J49" i="1" s="1"/>
  <c r="R49" i="1" s="1"/>
  <c r="D50" i="1"/>
  <c r="J50" i="1" s="1"/>
  <c r="D51" i="1"/>
  <c r="J51" i="1" s="1"/>
  <c r="D52" i="1"/>
  <c r="J52" i="1" s="1"/>
  <c r="D53" i="1"/>
  <c r="J53" i="1" s="1"/>
  <c r="D46" i="1"/>
  <c r="J46" i="1" s="1"/>
  <c r="R46" i="1" s="1"/>
  <c r="F48" i="1" l="1"/>
  <c r="L48" i="1" s="1"/>
  <c r="P48" i="1" s="1"/>
  <c r="Q48" i="1" s="1"/>
  <c r="M6" i="1"/>
  <c r="N6" i="1" s="1"/>
  <c r="S6" i="1" s="1"/>
  <c r="K9" i="1"/>
  <c r="F7" i="1"/>
  <c r="F33" i="1"/>
  <c r="M33" i="1" s="1"/>
  <c r="K5" i="1"/>
  <c r="F35" i="1"/>
  <c r="M35" i="1" s="1"/>
  <c r="W29" i="1"/>
  <c r="K34" i="1"/>
  <c r="L10" i="1"/>
  <c r="N10" i="1" s="1"/>
  <c r="P10" i="1" s="1"/>
  <c r="Q10" i="1" s="1"/>
  <c r="K6" i="1"/>
  <c r="W31" i="1"/>
  <c r="L31" i="1"/>
  <c r="P31" i="1" s="1"/>
  <c r="Q31" i="1" s="1"/>
  <c r="W30" i="1"/>
  <c r="R35" i="1"/>
  <c r="M34" i="1"/>
  <c r="L34" i="1"/>
  <c r="P34" i="1" s="1"/>
  <c r="Q34" i="1" s="1"/>
  <c r="M9" i="1"/>
  <c r="L9" i="1"/>
  <c r="L52" i="1"/>
  <c r="P52" i="1" s="1"/>
  <c r="Q52" i="1" s="1"/>
  <c r="M52" i="1"/>
  <c r="L49" i="1"/>
  <c r="P49" i="1" s="1"/>
  <c r="Q49" i="1" s="1"/>
  <c r="M29" i="1"/>
  <c r="N29" i="1" s="1"/>
  <c r="S29" i="1" s="1"/>
  <c r="M51" i="1"/>
  <c r="N51" i="1" s="1"/>
  <c r="F50" i="1"/>
  <c r="F36" i="1"/>
  <c r="W33" i="1"/>
  <c r="K52" i="1"/>
  <c r="M25" i="1"/>
  <c r="N25" i="1" s="1"/>
  <c r="F11" i="1"/>
  <c r="F23" i="1"/>
  <c r="L30" i="1"/>
  <c r="P30" i="1" s="1"/>
  <c r="Q30" i="1" s="1"/>
  <c r="M30" i="1"/>
  <c r="F8" i="1"/>
  <c r="K8" i="1"/>
  <c r="L35" i="1"/>
  <c r="P35" i="1" s="1"/>
  <c r="Q35" i="1" s="1"/>
  <c r="F22" i="1"/>
  <c r="K22" i="1"/>
  <c r="W34" i="1"/>
  <c r="L5" i="1"/>
  <c r="N5" i="1" s="1"/>
  <c r="W32" i="1"/>
  <c r="K49" i="1"/>
  <c r="F24" i="1"/>
  <c r="K24" i="1"/>
  <c r="M48" i="1"/>
  <c r="N48" i="1" s="1"/>
  <c r="S48" i="1" s="1"/>
  <c r="W36" i="1"/>
  <c r="K30" i="1"/>
  <c r="K51" i="1"/>
  <c r="F53" i="1"/>
  <c r="K53" i="1"/>
  <c r="F12" i="1"/>
  <c r="K12" i="1"/>
  <c r="M46" i="1"/>
  <c r="N46" i="1" s="1"/>
  <c r="S46" i="1" s="1"/>
  <c r="K46" i="1"/>
  <c r="K29" i="1"/>
  <c r="F47" i="1"/>
  <c r="K47" i="1"/>
  <c r="F32" i="1"/>
  <c r="K32" i="1"/>
  <c r="P6" i="1" l="1"/>
  <c r="Q6" i="1" s="1"/>
  <c r="L33" i="1"/>
  <c r="P33" i="1" s="1"/>
  <c r="Q33" i="1" s="1"/>
  <c r="S10" i="1"/>
  <c r="M7" i="1"/>
  <c r="L7" i="1"/>
  <c r="N7" i="1" s="1"/>
  <c r="S7" i="1" s="1"/>
  <c r="N34" i="1"/>
  <c r="N9" i="1"/>
  <c r="N35" i="1"/>
  <c r="X35" i="1" s="1"/>
  <c r="N52" i="1"/>
  <c r="N31" i="1"/>
  <c r="M23" i="1"/>
  <c r="L23" i="1"/>
  <c r="M11" i="1"/>
  <c r="L11" i="1"/>
  <c r="X29" i="1"/>
  <c r="M50" i="1"/>
  <c r="L50" i="1"/>
  <c r="P50" i="1" s="1"/>
  <c r="Q50" i="1" s="1"/>
  <c r="M36" i="1"/>
  <c r="L36" i="1"/>
  <c r="P36" i="1" s="1"/>
  <c r="Q36" i="1" s="1"/>
  <c r="N49" i="1"/>
  <c r="S49" i="1" s="1"/>
  <c r="M32" i="1"/>
  <c r="L32" i="1"/>
  <c r="P32" i="1" s="1"/>
  <c r="Q32" i="1" s="1"/>
  <c r="M53" i="1"/>
  <c r="L53" i="1"/>
  <c r="P53" i="1" s="1"/>
  <c r="Q53" i="1" s="1"/>
  <c r="M22" i="1"/>
  <c r="L22" i="1"/>
  <c r="L8" i="1"/>
  <c r="M8" i="1"/>
  <c r="S25" i="1"/>
  <c r="P25" i="1"/>
  <c r="Q25" i="1" s="1"/>
  <c r="M47" i="1"/>
  <c r="L47" i="1"/>
  <c r="P47" i="1" s="1"/>
  <c r="Q47" i="1" s="1"/>
  <c r="S5" i="1"/>
  <c r="P5" i="1"/>
  <c r="Q5" i="1" s="1"/>
  <c r="S35" i="1"/>
  <c r="L12" i="1"/>
  <c r="M12" i="1"/>
  <c r="M24" i="1"/>
  <c r="L24" i="1"/>
  <c r="S34" i="1"/>
  <c r="X34" i="1"/>
  <c r="N30" i="1"/>
  <c r="P7" i="1" l="1"/>
  <c r="Q7" i="1" s="1"/>
  <c r="N33" i="1"/>
  <c r="N23" i="1"/>
  <c r="P23" i="1" s="1"/>
  <c r="Q23" i="1" s="1"/>
  <c r="N36" i="1"/>
  <c r="X31" i="1"/>
  <c r="S31" i="1"/>
  <c r="N24" i="1"/>
  <c r="P24" i="1" s="1"/>
  <c r="Q24" i="1" s="1"/>
  <c r="N22" i="1"/>
  <c r="P22" i="1" s="1"/>
  <c r="Q22" i="1" s="1"/>
  <c r="S23" i="1"/>
  <c r="S9" i="1"/>
  <c r="P9" i="1"/>
  <c r="Q9" i="1" s="1"/>
  <c r="N50" i="1"/>
  <c r="N11" i="1"/>
  <c r="S24" i="1"/>
  <c r="S30" i="1"/>
  <c r="X30" i="1"/>
  <c r="N12" i="1"/>
  <c r="N47" i="1"/>
  <c r="S47" i="1" s="1"/>
  <c r="N8" i="1"/>
  <c r="N53" i="1"/>
  <c r="N32" i="1"/>
  <c r="S33" i="1" l="1"/>
  <c r="X33" i="1"/>
  <c r="S36" i="1"/>
  <c r="X36" i="1"/>
  <c r="S22" i="1"/>
  <c r="P11" i="1"/>
  <c r="Q11" i="1" s="1"/>
  <c r="S11" i="1"/>
  <c r="X32" i="1"/>
  <c r="S32" i="1"/>
  <c r="S12" i="1"/>
  <c r="P12" i="1"/>
  <c r="Q12" i="1" s="1"/>
  <c r="S8" i="1"/>
  <c r="P8" i="1"/>
  <c r="Q8" i="1" s="1"/>
</calcChain>
</file>

<file path=xl/sharedStrings.xml><?xml version="1.0" encoding="utf-8"?>
<sst xmlns="http://schemas.openxmlformats.org/spreadsheetml/2006/main" count="111" uniqueCount="51">
  <si>
    <t>толщина, мм</t>
  </si>
  <si>
    <t>ширина, мм</t>
  </si>
  <si>
    <t>длина, мм</t>
  </si>
  <si>
    <t>вес, кг</t>
  </si>
  <si>
    <t>Единица продукции</t>
  </si>
  <si>
    <t>кол-во листов в пачке, шт</t>
  </si>
  <si>
    <t>высота пачки, мм</t>
  </si>
  <si>
    <t>вес пачки без упаковки, кг</t>
  </si>
  <si>
    <t>высота штабеля, с прокладками, мм</t>
  </si>
  <si>
    <t>1. В заводских условиях готовая продукция хранится в пачках, которые проложены между собой прокладками. Пачки загружаются в транспортные средства с помощью автопогрузчиков и также прокладываются прокладками. В качестве прокладок используются бруски шириной не менее 80 мм, толщиной не менее 70 мм и длиной, меньшей ширины плиты, не более чем на 200 мм. Шаг между прокладками не более 600 мм.</t>
  </si>
  <si>
    <t>3. Плиты в пачке фиксируются крепежными лентами в поперечном направлении</t>
  </si>
  <si>
    <t>4. Для крепления одной пачки ГСП используется 4 ленты длиной 3,6 м, 4х3,6=14,4 м, 16 шт. пластиковых упаковочных уголков, 4 шт. металлических скобы.</t>
  </si>
  <si>
    <t>4. Для крепления одной пачки ГСП используется 3 ленты длиной 3,6 м, 4х3,6=10,8 м,12 шт. пластиковых упаковочных уголков, 3 шт. металлических скобы.</t>
  </si>
  <si>
    <t>4. Для крепления одной пачки ГСП используется 2 ленты длиной 2,02 м, 2х2,02=4,04 м, 8 шт. пластиковых упаковочных уголков, 2 шт. металлических скобы.</t>
  </si>
  <si>
    <t>площадь, м2</t>
  </si>
  <si>
    <t>объем, м3</t>
  </si>
  <si>
    <t>общая площадь пачки,м2</t>
  </si>
  <si>
    <t>объем пачки,м3</t>
  </si>
  <si>
    <t xml:space="preserve">      Данный вид упаковки предназначен для транспортировки ГСП в крытых транспортных средствах, обеспечивающих защиту от воздействия атмосферных осадков.</t>
  </si>
  <si>
    <t>кол-во упаковочных листов</t>
  </si>
  <si>
    <t>вес пачки с упаковкой, кг</t>
  </si>
  <si>
    <t>вес упаковочных листов, кг</t>
  </si>
  <si>
    <t>вес загруженных пачек без брусков и лент, кг</t>
  </si>
  <si>
    <t>1. Для хранения и транспортировки ГСП размером 1250 х 3000 мм, используются деревянные бруски 80 х 80 х 1250 мм, в количестве 5 шт. на одну пачку.</t>
  </si>
  <si>
    <t>2. Для погрузки 12 пачек необходимо 60 брусков, 0,08х0,08х1,25х60=0,48 м3,  825х0,48=396 кг</t>
  </si>
  <si>
    <t>итого: ленты -14,4х12=173 м;упаковочных уголков -16х12=192 шт; скобы - 4х12=48шт. Общий вес упаковки около 15 кг</t>
  </si>
  <si>
    <t>вес загруженных пачек с упаковкой, и брускамикг</t>
  </si>
  <si>
    <t>1. Для хранения и транспортировки ГСП размером 1250 х 2500 мм, используются деревянные бруски 80 х 80 х 1250 мм, в количестве 4 шт. на одну пачку.</t>
  </si>
  <si>
    <t>2. Для погрузки 15 пачек необходимо 60 брусков, 0,08х0,08х1,25х60=0,43 м3,  825х0,43=355 кг</t>
  </si>
  <si>
    <t>итого: ленты -10,8х15=162 м;упаковочных уголков -12х15=180 шт; скобы - 3х15=45шт. Общий вес упаковки около 15 кг</t>
  </si>
  <si>
    <t>1. Для хранения и транспортировки ГСП размером 500 х 1250 мм, используются деревянные бруски 80 х 80 х 1250 мм, в количестве 2 шт. на две пачки.</t>
  </si>
  <si>
    <t>2. Для погрузки 72 пачек необходимо 72 бруска, 0,08х0,08х1,25х72=0,58 м3,  825х0,58=479 кг</t>
  </si>
  <si>
    <t>итого: ленты -4,04х72=291 м;упаковочных уголков -8х72=576 шт; скобы - 2х72=142шт. Общий вес упаковки около 40 кг</t>
  </si>
  <si>
    <t>вес загруженных пачек с упаковкой и брусками, кг</t>
  </si>
  <si>
    <t>При перевозке в открытых транспортных средствах возможна дополнительная упаковка в полиэтиленовую пленку.</t>
  </si>
  <si>
    <t>вес машины, кг</t>
  </si>
  <si>
    <t>вес груза в машине, кг</t>
  </si>
  <si>
    <t>вес груза в вагоне, кг</t>
  </si>
  <si>
    <t>количество кв.м. в 1 вагоне              (50 пачек)</t>
  </si>
  <si>
    <t>количество кв.м. в 1 машине              (13 пачек)</t>
  </si>
  <si>
    <t>количество кв.м. в 1 машине              (16 пачек)</t>
  </si>
  <si>
    <t>Упаковка и погрузка в заводской автотранспорт, 13 пачек</t>
  </si>
  <si>
    <t>Упаковка и погрузка в заводской автотранспорт, 16 пачек</t>
  </si>
  <si>
    <t>Упаковка и погрузка в заводской автотранспорт,  пачки</t>
  </si>
  <si>
    <t>количество кв.м. в 1 машине              (26 пачек)</t>
  </si>
  <si>
    <t>Упаковка и погрузка в заводской автотранспорт, 26 пачек</t>
  </si>
  <si>
    <t>количество кв.м. в 1 машине              (40 пачек)</t>
  </si>
  <si>
    <r>
      <t>Размер плиты  1250 (</t>
    </r>
    <r>
      <rPr>
        <b/>
        <u/>
        <sz val="10"/>
        <rFont val="Times New Roman"/>
        <family val="1"/>
        <charset val="204"/>
      </rPr>
      <t>+</t>
    </r>
    <r>
      <rPr>
        <b/>
        <sz val="10"/>
        <rFont val="Times New Roman"/>
        <family val="1"/>
        <charset val="204"/>
      </rPr>
      <t>3) х 2500 (</t>
    </r>
    <r>
      <rPr>
        <b/>
        <u/>
        <sz val="10"/>
        <rFont val="Times New Roman"/>
        <family val="1"/>
        <charset val="204"/>
      </rPr>
      <t>+</t>
    </r>
    <r>
      <rPr>
        <b/>
        <sz val="10"/>
        <rFont val="Times New Roman"/>
        <family val="1"/>
        <charset val="204"/>
      </rPr>
      <t>3) мм</t>
    </r>
  </si>
  <si>
    <r>
      <t xml:space="preserve"> Размер плиты  1250 (</t>
    </r>
    <r>
      <rPr>
        <b/>
        <u/>
        <sz val="10"/>
        <rFont val="Times New Roman"/>
        <family val="1"/>
        <charset val="204"/>
      </rPr>
      <t>+</t>
    </r>
    <r>
      <rPr>
        <b/>
        <sz val="10"/>
        <rFont val="Times New Roman"/>
        <family val="1"/>
        <charset val="204"/>
      </rPr>
      <t>3) х 1500 (</t>
    </r>
    <r>
      <rPr>
        <b/>
        <u/>
        <sz val="10"/>
        <rFont val="Times New Roman"/>
        <family val="1"/>
        <charset val="204"/>
      </rPr>
      <t>+</t>
    </r>
    <r>
      <rPr>
        <b/>
        <sz val="10"/>
        <rFont val="Times New Roman"/>
        <family val="1"/>
        <charset val="204"/>
      </rPr>
      <t>3) мм</t>
    </r>
  </si>
  <si>
    <r>
      <t>Размер плиты  500 (</t>
    </r>
    <r>
      <rPr>
        <b/>
        <u/>
        <sz val="10"/>
        <rFont val="Times New Roman"/>
        <family val="1"/>
        <charset val="204"/>
      </rPr>
      <t>+</t>
    </r>
    <r>
      <rPr>
        <b/>
        <sz val="10"/>
        <rFont val="Times New Roman"/>
        <family val="1"/>
        <charset val="204"/>
      </rPr>
      <t>2) х 1250 (</t>
    </r>
    <r>
      <rPr>
        <b/>
        <u/>
        <sz val="10"/>
        <rFont val="Times New Roman"/>
        <family val="1"/>
        <charset val="204"/>
      </rPr>
      <t>+</t>
    </r>
    <r>
      <rPr>
        <b/>
        <sz val="10"/>
        <rFont val="Times New Roman"/>
        <family val="1"/>
        <charset val="204"/>
      </rPr>
      <t>3) мм</t>
    </r>
  </si>
  <si>
    <r>
      <t xml:space="preserve"> Размер плиты  1250 (</t>
    </r>
    <r>
      <rPr>
        <b/>
        <u/>
        <sz val="10"/>
        <rFont val="Times New Roman"/>
        <family val="1"/>
        <charset val="204"/>
      </rPr>
      <t>+</t>
    </r>
    <r>
      <rPr>
        <b/>
        <sz val="10"/>
        <rFont val="Times New Roman"/>
        <family val="1"/>
        <charset val="204"/>
      </rPr>
      <t>3) х 3000 (</t>
    </r>
    <r>
      <rPr>
        <b/>
        <u/>
        <sz val="10"/>
        <rFont val="Times New Roman"/>
        <family val="1"/>
        <charset val="204"/>
      </rPr>
      <t>+</t>
    </r>
    <r>
      <rPr>
        <b/>
        <sz val="10"/>
        <rFont val="Times New Roman"/>
        <family val="1"/>
        <charset val="204"/>
      </rPr>
      <t>3) 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</si>
</sst>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0" fillId="0" borderId="0" xfId="0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zoomScaleNormal="100" workbookViewId="0">
      <selection activeCell="H4" sqref="H4"/>
    </sheetView>
  </sheetViews>
  <sheetFormatPr defaultRowHeight="12.75" x14ac:dyDescent="0.2"/>
  <cols>
    <col min="4" max="4" width="11.28515625" bestFit="1" customWidth="1"/>
    <col min="18" max="22" width="10.28515625" style="23" customWidth="1"/>
    <col min="23" max="23" width="11.140625" style="23" customWidth="1"/>
    <col min="24" max="24" width="11.5703125" style="23" customWidth="1"/>
  </cols>
  <sheetData>
    <row r="1" spans="1:22" ht="39.75" customHeight="1" x14ac:dyDescent="0.2">
      <c r="A1" s="37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2" x14ac:dyDescent="0.2">
      <c r="A2" s="1"/>
      <c r="B2" s="1"/>
      <c r="C2" s="1"/>
      <c r="D2" s="1"/>
      <c r="E2" s="41" t="s">
        <v>50</v>
      </c>
      <c r="F2" s="41"/>
      <c r="G2" s="41"/>
      <c r="H2" s="41"/>
      <c r="I2" s="41"/>
      <c r="J2" s="41"/>
      <c r="K2" s="41"/>
      <c r="L2" s="41"/>
      <c r="M2" s="10"/>
      <c r="N2" s="10"/>
      <c r="O2" s="1"/>
      <c r="P2" s="1"/>
      <c r="Q2" s="1"/>
      <c r="R2" s="3"/>
    </row>
    <row r="3" spans="1:22" x14ac:dyDescent="0.2">
      <c r="A3" s="36" t="s">
        <v>4</v>
      </c>
      <c r="B3" s="36"/>
      <c r="C3" s="36"/>
      <c r="D3" s="36"/>
      <c r="E3" s="36"/>
      <c r="F3" s="36"/>
      <c r="G3" s="36" t="s">
        <v>41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"/>
    </row>
    <row r="4" spans="1:22" ht="102" x14ac:dyDescent="0.2">
      <c r="A4" s="27" t="s">
        <v>0</v>
      </c>
      <c r="B4" s="27" t="s">
        <v>1</v>
      </c>
      <c r="C4" s="27" t="s">
        <v>2</v>
      </c>
      <c r="D4" s="27" t="s">
        <v>14</v>
      </c>
      <c r="E4" s="5" t="s">
        <v>15</v>
      </c>
      <c r="F4" s="5" t="s">
        <v>3</v>
      </c>
      <c r="G4" s="5" t="s">
        <v>5</v>
      </c>
      <c r="H4" s="5" t="s">
        <v>19</v>
      </c>
      <c r="I4" s="5" t="s">
        <v>6</v>
      </c>
      <c r="J4" s="27" t="s">
        <v>16</v>
      </c>
      <c r="K4" s="5" t="s">
        <v>17</v>
      </c>
      <c r="L4" s="5" t="s">
        <v>7</v>
      </c>
      <c r="M4" s="5" t="s">
        <v>21</v>
      </c>
      <c r="N4" s="5" t="s">
        <v>20</v>
      </c>
      <c r="O4" s="5" t="s">
        <v>8</v>
      </c>
      <c r="P4" s="5" t="s">
        <v>22</v>
      </c>
      <c r="Q4" s="5" t="s">
        <v>26</v>
      </c>
      <c r="R4" s="27" t="s">
        <v>39</v>
      </c>
      <c r="S4" s="27" t="s">
        <v>36</v>
      </c>
      <c r="T4" s="33"/>
      <c r="U4" s="33"/>
      <c r="V4" s="33"/>
    </row>
    <row r="5" spans="1:22" x14ac:dyDescent="0.2">
      <c r="A5" s="30">
        <v>8</v>
      </c>
      <c r="B5" s="30">
        <v>1250</v>
      </c>
      <c r="C5" s="30">
        <v>3000</v>
      </c>
      <c r="D5" s="29">
        <v>3.75</v>
      </c>
      <c r="E5" s="24">
        <f>A5*B5*C5/1000000000</f>
        <v>0.03</v>
      </c>
      <c r="F5" s="24">
        <f>E5*1250</f>
        <v>37.5</v>
      </c>
      <c r="G5" s="24">
        <v>39</v>
      </c>
      <c r="H5" s="24">
        <v>2</v>
      </c>
      <c r="I5" s="25">
        <f>(G5+2)*A5</f>
        <v>328</v>
      </c>
      <c r="J5" s="28">
        <f>G5*D5</f>
        <v>146.25</v>
      </c>
      <c r="K5" s="25">
        <f>G5*E5</f>
        <v>1.17</v>
      </c>
      <c r="L5" s="25">
        <f>F5*G5</f>
        <v>1462.5</v>
      </c>
      <c r="M5" s="25">
        <f>H5*F5</f>
        <v>75</v>
      </c>
      <c r="N5" s="25">
        <f>L5+M5</f>
        <v>1537.5</v>
      </c>
      <c r="O5" s="25">
        <f>(I5*3)+(80*3)</f>
        <v>1224</v>
      </c>
      <c r="P5" s="25">
        <f>N5*12</f>
        <v>18450</v>
      </c>
      <c r="Q5" s="25">
        <f t="shared" ref="Q5:Q12" si="0">P5+410</f>
        <v>18860</v>
      </c>
      <c r="R5" s="26">
        <f>J5*13</f>
        <v>1901.25</v>
      </c>
      <c r="S5" s="26">
        <f>N5*13</f>
        <v>19987.5</v>
      </c>
      <c r="T5" s="34"/>
      <c r="U5" s="34"/>
      <c r="V5" s="34"/>
    </row>
    <row r="6" spans="1:22" x14ac:dyDescent="0.2">
      <c r="A6" s="30">
        <v>10</v>
      </c>
      <c r="B6" s="30">
        <v>1250</v>
      </c>
      <c r="C6" s="30">
        <v>3000</v>
      </c>
      <c r="D6" s="29">
        <v>3.75</v>
      </c>
      <c r="E6" s="24">
        <f t="shared" ref="E6:E12" si="1">A6*B6*C6/1000000000</f>
        <v>3.7499999999999999E-2</v>
      </c>
      <c r="F6" s="24">
        <f t="shared" ref="F6:F12" si="2">E6*1250</f>
        <v>46.875</v>
      </c>
      <c r="G6" s="24">
        <v>31</v>
      </c>
      <c r="H6" s="24">
        <v>2</v>
      </c>
      <c r="I6" s="25">
        <f t="shared" ref="I6:I12" si="3">(G6+2)*A6</f>
        <v>330</v>
      </c>
      <c r="J6" s="28">
        <f t="shared" ref="J6:J12" si="4">D6*G6</f>
        <v>116.25</v>
      </c>
      <c r="K6" s="25">
        <f t="shared" ref="K6:K12" si="5">G6*E6</f>
        <v>1.1624999999999999</v>
      </c>
      <c r="L6" s="25">
        <f t="shared" ref="L6:L12" si="6">F6*G6</f>
        <v>1453.125</v>
      </c>
      <c r="M6" s="25">
        <f>H6*F6</f>
        <v>93.75</v>
      </c>
      <c r="N6" s="25">
        <f>L6+M6</f>
        <v>1546.875</v>
      </c>
      <c r="O6" s="25">
        <f t="shared" ref="O6:O12" si="7">(I6*3)+(80*3)</f>
        <v>1230</v>
      </c>
      <c r="P6" s="25">
        <f t="shared" ref="P6:P12" si="8">N6*12</f>
        <v>18562.5</v>
      </c>
      <c r="Q6" s="25">
        <f t="shared" si="0"/>
        <v>18972.5</v>
      </c>
      <c r="R6" s="26">
        <f t="shared" ref="R6:R12" si="9">J6*13</f>
        <v>1511.25</v>
      </c>
      <c r="S6" s="26">
        <f t="shared" ref="S6:S12" si="10">N6*13</f>
        <v>20109.375</v>
      </c>
      <c r="T6" s="34"/>
      <c r="U6" s="34"/>
      <c r="V6" s="34"/>
    </row>
    <row r="7" spans="1:22" x14ac:dyDescent="0.2">
      <c r="A7" s="30">
        <v>12</v>
      </c>
      <c r="B7" s="30">
        <v>1250</v>
      </c>
      <c r="C7" s="30">
        <v>3000</v>
      </c>
      <c r="D7" s="29">
        <v>3.75</v>
      </c>
      <c r="E7" s="24">
        <f t="shared" si="1"/>
        <v>4.4999999999999998E-2</v>
      </c>
      <c r="F7" s="24">
        <f t="shared" si="2"/>
        <v>56.25</v>
      </c>
      <c r="G7" s="24">
        <v>25</v>
      </c>
      <c r="H7" s="24">
        <v>2</v>
      </c>
      <c r="I7" s="25">
        <f t="shared" si="3"/>
        <v>324</v>
      </c>
      <c r="J7" s="28">
        <f t="shared" si="4"/>
        <v>93.75</v>
      </c>
      <c r="K7" s="25">
        <f t="shared" si="5"/>
        <v>1.125</v>
      </c>
      <c r="L7" s="25">
        <f t="shared" si="6"/>
        <v>1406.25</v>
      </c>
      <c r="M7" s="25">
        <f t="shared" ref="M7:M12" si="11">H7*F7</f>
        <v>112.5</v>
      </c>
      <c r="N7" s="25">
        <f t="shared" ref="N7:N12" si="12">L7+M7</f>
        <v>1518.75</v>
      </c>
      <c r="O7" s="25">
        <f t="shared" si="7"/>
        <v>1212</v>
      </c>
      <c r="P7" s="25">
        <f t="shared" si="8"/>
        <v>18225</v>
      </c>
      <c r="Q7" s="25">
        <f t="shared" si="0"/>
        <v>18635</v>
      </c>
      <c r="R7" s="26">
        <f t="shared" si="9"/>
        <v>1218.75</v>
      </c>
      <c r="S7" s="26">
        <f t="shared" si="10"/>
        <v>19743.75</v>
      </c>
      <c r="T7" s="34"/>
      <c r="U7" s="34"/>
      <c r="V7" s="34"/>
    </row>
    <row r="8" spans="1:22" ht="12" customHeight="1" x14ac:dyDescent="0.2">
      <c r="A8" s="30">
        <v>16</v>
      </c>
      <c r="B8" s="30">
        <v>1250</v>
      </c>
      <c r="C8" s="30">
        <v>3000</v>
      </c>
      <c r="D8" s="29">
        <v>3.75</v>
      </c>
      <c r="E8" s="24">
        <f t="shared" si="1"/>
        <v>0.06</v>
      </c>
      <c r="F8" s="24">
        <f t="shared" si="2"/>
        <v>75</v>
      </c>
      <c r="G8" s="24">
        <v>18</v>
      </c>
      <c r="H8" s="24">
        <v>2</v>
      </c>
      <c r="I8" s="25">
        <f t="shared" si="3"/>
        <v>320</v>
      </c>
      <c r="J8" s="28">
        <f t="shared" si="4"/>
        <v>67.5</v>
      </c>
      <c r="K8" s="25">
        <f t="shared" si="5"/>
        <v>1.08</v>
      </c>
      <c r="L8" s="25">
        <f t="shared" si="6"/>
        <v>1350</v>
      </c>
      <c r="M8" s="25">
        <f t="shared" si="11"/>
        <v>150</v>
      </c>
      <c r="N8" s="25">
        <f t="shared" si="12"/>
        <v>1500</v>
      </c>
      <c r="O8" s="25">
        <f t="shared" si="7"/>
        <v>1200</v>
      </c>
      <c r="P8" s="25">
        <f t="shared" si="8"/>
        <v>18000</v>
      </c>
      <c r="Q8" s="25">
        <f t="shared" si="0"/>
        <v>18410</v>
      </c>
      <c r="R8" s="26">
        <f t="shared" si="9"/>
        <v>877.5</v>
      </c>
      <c r="S8" s="26">
        <f t="shared" si="10"/>
        <v>19500</v>
      </c>
      <c r="T8" s="34"/>
      <c r="U8" s="34"/>
      <c r="V8" s="34"/>
    </row>
    <row r="9" spans="1:22" hidden="1" x14ac:dyDescent="0.2">
      <c r="A9" s="30">
        <v>20</v>
      </c>
      <c r="B9" s="30">
        <v>1250</v>
      </c>
      <c r="C9" s="30">
        <v>3000</v>
      </c>
      <c r="D9" s="29">
        <v>3.75</v>
      </c>
      <c r="E9" s="24">
        <f>A9*B9*C9/1000000000</f>
        <v>7.4999999999999997E-2</v>
      </c>
      <c r="F9" s="24">
        <f t="shared" si="2"/>
        <v>93.75</v>
      </c>
      <c r="G9" s="24">
        <v>14</v>
      </c>
      <c r="H9" s="24">
        <v>2</v>
      </c>
      <c r="I9" s="25">
        <f t="shared" si="3"/>
        <v>320</v>
      </c>
      <c r="J9" s="28">
        <f t="shared" si="4"/>
        <v>52.5</v>
      </c>
      <c r="K9" s="25">
        <f t="shared" si="5"/>
        <v>1.05</v>
      </c>
      <c r="L9" s="25">
        <f t="shared" si="6"/>
        <v>1312.5</v>
      </c>
      <c r="M9" s="25">
        <f t="shared" si="11"/>
        <v>187.5</v>
      </c>
      <c r="N9" s="25">
        <f t="shared" si="12"/>
        <v>1500</v>
      </c>
      <c r="O9" s="25">
        <f t="shared" si="7"/>
        <v>1200</v>
      </c>
      <c r="P9" s="25">
        <f>N9*12</f>
        <v>18000</v>
      </c>
      <c r="Q9" s="25">
        <f t="shared" si="0"/>
        <v>18410</v>
      </c>
      <c r="R9" s="26">
        <f t="shared" si="9"/>
        <v>682.5</v>
      </c>
      <c r="S9" s="26">
        <f t="shared" si="10"/>
        <v>19500</v>
      </c>
      <c r="T9" s="34"/>
      <c r="U9" s="34"/>
      <c r="V9" s="34"/>
    </row>
    <row r="10" spans="1:22" hidden="1" x14ac:dyDescent="0.2">
      <c r="A10" s="30">
        <v>24</v>
      </c>
      <c r="B10" s="30">
        <v>1250</v>
      </c>
      <c r="C10" s="30">
        <v>3000</v>
      </c>
      <c r="D10" s="29">
        <v>3.75</v>
      </c>
      <c r="E10" s="24">
        <f t="shared" si="1"/>
        <v>0.09</v>
      </c>
      <c r="F10" s="24">
        <f t="shared" si="2"/>
        <v>112.5</v>
      </c>
      <c r="G10" s="24">
        <v>11</v>
      </c>
      <c r="H10" s="24">
        <v>2</v>
      </c>
      <c r="I10" s="25">
        <f t="shared" si="3"/>
        <v>312</v>
      </c>
      <c r="J10" s="28">
        <f t="shared" si="4"/>
        <v>41.25</v>
      </c>
      <c r="K10" s="25">
        <f t="shared" si="5"/>
        <v>0.99</v>
      </c>
      <c r="L10" s="25">
        <f t="shared" si="6"/>
        <v>1237.5</v>
      </c>
      <c r="M10" s="25">
        <f t="shared" si="11"/>
        <v>225</v>
      </c>
      <c r="N10" s="25">
        <f t="shared" si="12"/>
        <v>1462.5</v>
      </c>
      <c r="O10" s="25">
        <f t="shared" si="7"/>
        <v>1176</v>
      </c>
      <c r="P10" s="25">
        <f t="shared" si="8"/>
        <v>17550</v>
      </c>
      <c r="Q10" s="25">
        <f t="shared" si="0"/>
        <v>17960</v>
      </c>
      <c r="R10" s="26">
        <f t="shared" si="9"/>
        <v>536.25</v>
      </c>
      <c r="S10" s="26">
        <f t="shared" si="10"/>
        <v>19012.5</v>
      </c>
      <c r="T10" s="34"/>
      <c r="U10" s="34"/>
      <c r="V10" s="34"/>
    </row>
    <row r="11" spans="1:22" hidden="1" x14ac:dyDescent="0.2">
      <c r="A11" s="30">
        <v>28</v>
      </c>
      <c r="B11" s="30">
        <v>1250</v>
      </c>
      <c r="C11" s="30">
        <v>3000</v>
      </c>
      <c r="D11" s="29">
        <v>3.75</v>
      </c>
      <c r="E11" s="24">
        <f t="shared" si="1"/>
        <v>0.105</v>
      </c>
      <c r="F11" s="24">
        <f t="shared" si="2"/>
        <v>131.25</v>
      </c>
      <c r="G11" s="24">
        <v>9</v>
      </c>
      <c r="H11" s="24">
        <v>2</v>
      </c>
      <c r="I11" s="25">
        <f t="shared" si="3"/>
        <v>308</v>
      </c>
      <c r="J11" s="28">
        <f t="shared" si="4"/>
        <v>33.75</v>
      </c>
      <c r="K11" s="25">
        <f t="shared" si="5"/>
        <v>0.94499999999999995</v>
      </c>
      <c r="L11" s="25">
        <f t="shared" si="6"/>
        <v>1181.25</v>
      </c>
      <c r="M11" s="25">
        <f t="shared" si="11"/>
        <v>262.5</v>
      </c>
      <c r="N11" s="25">
        <f t="shared" si="12"/>
        <v>1443.75</v>
      </c>
      <c r="O11" s="25">
        <f t="shared" si="7"/>
        <v>1164</v>
      </c>
      <c r="P11" s="25">
        <f t="shared" si="8"/>
        <v>17325</v>
      </c>
      <c r="Q11" s="25">
        <f t="shared" si="0"/>
        <v>17735</v>
      </c>
      <c r="R11" s="26">
        <f t="shared" si="9"/>
        <v>438.75</v>
      </c>
      <c r="S11" s="26">
        <f t="shared" si="10"/>
        <v>18768.75</v>
      </c>
      <c r="T11" s="34"/>
      <c r="U11" s="34"/>
      <c r="V11" s="34"/>
    </row>
    <row r="12" spans="1:22" hidden="1" x14ac:dyDescent="0.2">
      <c r="A12" s="30">
        <v>30</v>
      </c>
      <c r="B12" s="30">
        <v>1250</v>
      </c>
      <c r="C12" s="30">
        <v>3000</v>
      </c>
      <c r="D12" s="29">
        <v>3.75</v>
      </c>
      <c r="E12" s="24">
        <f t="shared" si="1"/>
        <v>0.1125</v>
      </c>
      <c r="F12" s="24">
        <f t="shared" si="2"/>
        <v>140.625</v>
      </c>
      <c r="G12" s="24">
        <v>9</v>
      </c>
      <c r="H12" s="24">
        <v>2</v>
      </c>
      <c r="I12" s="25">
        <f t="shared" si="3"/>
        <v>330</v>
      </c>
      <c r="J12" s="28">
        <f t="shared" si="4"/>
        <v>33.75</v>
      </c>
      <c r="K12" s="25">
        <f t="shared" si="5"/>
        <v>1.0125</v>
      </c>
      <c r="L12" s="25">
        <f t="shared" si="6"/>
        <v>1265.625</v>
      </c>
      <c r="M12" s="25">
        <f t="shared" si="11"/>
        <v>281.25</v>
      </c>
      <c r="N12" s="25">
        <f t="shared" si="12"/>
        <v>1546.875</v>
      </c>
      <c r="O12" s="25">
        <f t="shared" si="7"/>
        <v>1230</v>
      </c>
      <c r="P12" s="25">
        <f t="shared" si="8"/>
        <v>18562.5</v>
      </c>
      <c r="Q12" s="25">
        <f t="shared" si="0"/>
        <v>18972.5</v>
      </c>
      <c r="R12" s="26">
        <f t="shared" si="9"/>
        <v>438.75</v>
      </c>
      <c r="S12" s="26">
        <f t="shared" si="10"/>
        <v>20109.375</v>
      </c>
      <c r="T12" s="34"/>
      <c r="U12" s="34"/>
      <c r="V12" s="34"/>
    </row>
    <row r="13" spans="1:22" x14ac:dyDescent="0.2">
      <c r="A13" s="7"/>
      <c r="B13" s="7"/>
      <c r="C13" s="7"/>
      <c r="D13" s="7"/>
      <c r="E13" s="8"/>
      <c r="F13" s="9"/>
      <c r="G13" s="7"/>
      <c r="H13" s="7"/>
      <c r="I13" s="10"/>
      <c r="J13" s="11"/>
      <c r="K13" s="12"/>
      <c r="L13" s="10"/>
      <c r="M13" s="10"/>
      <c r="N13" s="10"/>
      <c r="O13" s="10"/>
      <c r="P13" s="13"/>
      <c r="Q13" s="13"/>
      <c r="R13" s="3"/>
    </row>
    <row r="14" spans="1:22" x14ac:dyDescent="0.2">
      <c r="A14" s="35" t="s">
        <v>23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2" x14ac:dyDescent="0.2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22" x14ac:dyDescent="0.2">
      <c r="A16" s="35" t="s">
        <v>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24" x14ac:dyDescent="0.2">
      <c r="A17" s="35" t="s">
        <v>11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24" x14ac:dyDescent="0.2">
      <c r="A18" s="35" t="s">
        <v>25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24" x14ac:dyDescent="0.2">
      <c r="A19" s="1"/>
      <c r="B19" s="1"/>
      <c r="C19" s="1"/>
      <c r="D19" s="1"/>
      <c r="E19" s="41" t="s">
        <v>48</v>
      </c>
      <c r="F19" s="41"/>
      <c r="G19" s="41"/>
      <c r="H19" s="41"/>
      <c r="I19" s="41"/>
      <c r="J19" s="41"/>
      <c r="K19" s="41"/>
      <c r="L19" s="41"/>
      <c r="M19" s="10"/>
      <c r="N19" s="10"/>
      <c r="O19" s="1"/>
      <c r="P19" s="1"/>
      <c r="Q19" s="1"/>
      <c r="R19" s="3"/>
    </row>
    <row r="20" spans="1:24" x14ac:dyDescent="0.2">
      <c r="A20" s="36" t="s">
        <v>4</v>
      </c>
      <c r="B20" s="36"/>
      <c r="C20" s="36"/>
      <c r="D20" s="36"/>
      <c r="E20" s="36"/>
      <c r="F20" s="36"/>
      <c r="G20" s="36" t="s">
        <v>45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"/>
    </row>
    <row r="21" spans="1:24" ht="102" x14ac:dyDescent="0.2">
      <c r="A21" s="27" t="s">
        <v>0</v>
      </c>
      <c r="B21" s="27" t="s">
        <v>1</v>
      </c>
      <c r="C21" s="27" t="s">
        <v>2</v>
      </c>
      <c r="D21" s="27" t="s">
        <v>14</v>
      </c>
      <c r="E21" s="5" t="s">
        <v>15</v>
      </c>
      <c r="F21" s="5" t="s">
        <v>3</v>
      </c>
      <c r="G21" s="5" t="s">
        <v>5</v>
      </c>
      <c r="H21" s="5" t="s">
        <v>19</v>
      </c>
      <c r="I21" s="5" t="s">
        <v>6</v>
      </c>
      <c r="J21" s="27" t="s">
        <v>16</v>
      </c>
      <c r="K21" s="5" t="s">
        <v>17</v>
      </c>
      <c r="L21" s="5" t="s">
        <v>7</v>
      </c>
      <c r="M21" s="5" t="s">
        <v>21</v>
      </c>
      <c r="N21" s="5" t="s">
        <v>20</v>
      </c>
      <c r="O21" s="5" t="s">
        <v>8</v>
      </c>
      <c r="P21" s="5" t="s">
        <v>22</v>
      </c>
      <c r="Q21" s="5" t="s">
        <v>26</v>
      </c>
      <c r="R21" s="27" t="s">
        <v>44</v>
      </c>
      <c r="S21" s="27" t="s">
        <v>36</v>
      </c>
      <c r="T21" s="33"/>
      <c r="U21" s="33"/>
      <c r="V21" s="33"/>
    </row>
    <row r="22" spans="1:24" x14ac:dyDescent="0.2">
      <c r="A22" s="30">
        <v>8</v>
      </c>
      <c r="B22" s="30">
        <v>1250</v>
      </c>
      <c r="C22" s="30">
        <v>1500</v>
      </c>
      <c r="D22" s="29">
        <f>C22*B22/1000000</f>
        <v>1.875</v>
      </c>
      <c r="E22" s="24">
        <f>A22*B22*C22/1000000000</f>
        <v>1.4999999999999999E-2</v>
      </c>
      <c r="F22" s="24">
        <f>E22*1250</f>
        <v>18.75</v>
      </c>
      <c r="G22" s="24">
        <v>39</v>
      </c>
      <c r="H22" s="24">
        <v>2</v>
      </c>
      <c r="I22" s="25">
        <f>(G22+2)*A22</f>
        <v>328</v>
      </c>
      <c r="J22" s="28">
        <f>G22*D22</f>
        <v>73.125</v>
      </c>
      <c r="K22" s="25">
        <f>G22*E22</f>
        <v>0.58499999999999996</v>
      </c>
      <c r="L22" s="25">
        <f>F22*G22</f>
        <v>731.25</v>
      </c>
      <c r="M22" s="25">
        <f>H22*F22</f>
        <v>37.5</v>
      </c>
      <c r="N22" s="25">
        <f>L22+M22</f>
        <v>768.75</v>
      </c>
      <c r="O22" s="25">
        <f>(I22*3)+(80*3)</f>
        <v>1224</v>
      </c>
      <c r="P22" s="25">
        <f>N22*12</f>
        <v>9225</v>
      </c>
      <c r="Q22" s="25">
        <f>P22+410</f>
        <v>9635</v>
      </c>
      <c r="R22" s="26">
        <f>J22*26</f>
        <v>1901.25</v>
      </c>
      <c r="S22" s="26">
        <f>N22*26</f>
        <v>19987.5</v>
      </c>
      <c r="T22" s="34"/>
      <c r="U22" s="34"/>
      <c r="V22" s="34"/>
    </row>
    <row r="23" spans="1:24" x14ac:dyDescent="0.2">
      <c r="A23" s="30">
        <v>10</v>
      </c>
      <c r="B23" s="30">
        <v>1250</v>
      </c>
      <c r="C23" s="30">
        <v>1500</v>
      </c>
      <c r="D23" s="29">
        <f>C23*B23/1000000</f>
        <v>1.875</v>
      </c>
      <c r="E23" s="24">
        <f>A23*B23*C23/1000000000</f>
        <v>1.8749999999999999E-2</v>
      </c>
      <c r="F23" s="24">
        <f>E23*1250</f>
        <v>23.4375</v>
      </c>
      <c r="G23" s="24">
        <v>31</v>
      </c>
      <c r="H23" s="24">
        <v>2</v>
      </c>
      <c r="I23" s="25">
        <f>(G23+2)*A23</f>
        <v>330</v>
      </c>
      <c r="J23" s="28">
        <f>D23*G23</f>
        <v>58.125</v>
      </c>
      <c r="K23" s="25">
        <f>G23*E23</f>
        <v>0.58124999999999993</v>
      </c>
      <c r="L23" s="25">
        <f>F23*G23</f>
        <v>726.5625</v>
      </c>
      <c r="M23" s="25">
        <f>H23*F23</f>
        <v>46.875</v>
      </c>
      <c r="N23" s="25">
        <f>L23+M23</f>
        <v>773.4375</v>
      </c>
      <c r="O23" s="25">
        <f>(I23*3)+(80*3)</f>
        <v>1230</v>
      </c>
      <c r="P23" s="25">
        <f>N23*12</f>
        <v>9281.25</v>
      </c>
      <c r="Q23" s="25">
        <f>P23+410</f>
        <v>9691.25</v>
      </c>
      <c r="R23" s="26">
        <f>J23*26</f>
        <v>1511.25</v>
      </c>
      <c r="S23" s="26">
        <f>N23*26</f>
        <v>20109.375</v>
      </c>
      <c r="T23" s="34"/>
      <c r="U23" s="34"/>
      <c r="V23" s="34"/>
    </row>
    <row r="24" spans="1:24" x14ac:dyDescent="0.2">
      <c r="A24" s="30">
        <v>12</v>
      </c>
      <c r="B24" s="30">
        <v>1250</v>
      </c>
      <c r="C24" s="30">
        <v>1500</v>
      </c>
      <c r="D24" s="29">
        <f>C24*B24/1000000</f>
        <v>1.875</v>
      </c>
      <c r="E24" s="24">
        <f>A24*B24*C24/1000000000</f>
        <v>2.2499999999999999E-2</v>
      </c>
      <c r="F24" s="24">
        <f>E24*1250</f>
        <v>28.125</v>
      </c>
      <c r="G24" s="24">
        <v>25</v>
      </c>
      <c r="H24" s="24">
        <v>2</v>
      </c>
      <c r="I24" s="25">
        <f>(G24+2)*A24</f>
        <v>324</v>
      </c>
      <c r="J24" s="28">
        <f>D24*G24</f>
        <v>46.875</v>
      </c>
      <c r="K24" s="25">
        <f>G24*E24</f>
        <v>0.5625</v>
      </c>
      <c r="L24" s="25">
        <f>F24*G24</f>
        <v>703.125</v>
      </c>
      <c r="M24" s="25">
        <f>H24*F24</f>
        <v>56.25</v>
      </c>
      <c r="N24" s="25">
        <f>L24+M24</f>
        <v>759.375</v>
      </c>
      <c r="O24" s="25">
        <f>(I24*3)+(80*3)</f>
        <v>1212</v>
      </c>
      <c r="P24" s="25">
        <f>N24*12</f>
        <v>9112.5</v>
      </c>
      <c r="Q24" s="25">
        <f>P24+410</f>
        <v>9522.5</v>
      </c>
      <c r="R24" s="26">
        <f>J24*26</f>
        <v>1218.75</v>
      </c>
      <c r="S24" s="26">
        <f>N24*26</f>
        <v>19743.75</v>
      </c>
      <c r="T24" s="34"/>
      <c r="U24" s="34"/>
      <c r="V24" s="34"/>
    </row>
    <row r="25" spans="1:24" x14ac:dyDescent="0.2">
      <c r="A25" s="30">
        <v>16</v>
      </c>
      <c r="B25" s="30">
        <v>1250</v>
      </c>
      <c r="C25" s="30">
        <v>1500</v>
      </c>
      <c r="D25" s="29">
        <f>C25*B25/1000000</f>
        <v>1.875</v>
      </c>
      <c r="E25" s="24">
        <f>A25*B25*C25/1000000000</f>
        <v>0.03</v>
      </c>
      <c r="F25" s="24">
        <f>E25*1250</f>
        <v>37.5</v>
      </c>
      <c r="G25" s="24">
        <v>18</v>
      </c>
      <c r="H25" s="24">
        <v>2</v>
      </c>
      <c r="I25" s="25">
        <f>(G25+2)*A25</f>
        <v>320</v>
      </c>
      <c r="J25" s="28">
        <f>D25*G25</f>
        <v>33.75</v>
      </c>
      <c r="K25" s="25">
        <f>G25*E25</f>
        <v>0.54</v>
      </c>
      <c r="L25" s="25">
        <f>F25*G25</f>
        <v>675</v>
      </c>
      <c r="M25" s="25">
        <f>H25*F25</f>
        <v>75</v>
      </c>
      <c r="N25" s="25">
        <f>L25+M25</f>
        <v>750</v>
      </c>
      <c r="O25" s="25">
        <f>(I25*3)+(80*3)</f>
        <v>1200</v>
      </c>
      <c r="P25" s="25">
        <f>N25*12</f>
        <v>9000</v>
      </c>
      <c r="Q25" s="25">
        <f>P25+410</f>
        <v>9410</v>
      </c>
      <c r="R25" s="26">
        <f>J25*26</f>
        <v>877.5</v>
      </c>
      <c r="S25" s="26">
        <f>N25*26</f>
        <v>19500</v>
      </c>
      <c r="T25" s="34"/>
      <c r="U25" s="34"/>
      <c r="V25" s="34"/>
    </row>
    <row r="26" spans="1:24" x14ac:dyDescent="0.2">
      <c r="A26" s="14"/>
      <c r="B26" s="14"/>
      <c r="C26" s="14"/>
      <c r="D26" s="14"/>
      <c r="E26" s="40" t="s">
        <v>47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4"/>
      <c r="Q26" s="14"/>
      <c r="R26" s="14"/>
    </row>
    <row r="27" spans="1:24" x14ac:dyDescent="0.2">
      <c r="A27" s="36" t="s">
        <v>4</v>
      </c>
      <c r="B27" s="36"/>
      <c r="C27" s="36"/>
      <c r="D27" s="36"/>
      <c r="E27" s="36"/>
      <c r="F27" s="36"/>
      <c r="G27" s="36" t="s">
        <v>42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"/>
    </row>
    <row r="28" spans="1:24" ht="102" x14ac:dyDescent="0.2">
      <c r="A28" s="27" t="s">
        <v>0</v>
      </c>
      <c r="B28" s="27" t="s">
        <v>1</v>
      </c>
      <c r="C28" s="27" t="s">
        <v>2</v>
      </c>
      <c r="D28" s="27" t="s">
        <v>14</v>
      </c>
      <c r="E28" s="5" t="s">
        <v>15</v>
      </c>
      <c r="F28" s="5" t="s">
        <v>3</v>
      </c>
      <c r="G28" s="5" t="s">
        <v>5</v>
      </c>
      <c r="H28" s="5" t="s">
        <v>19</v>
      </c>
      <c r="I28" s="5" t="s">
        <v>6</v>
      </c>
      <c r="J28" s="27" t="s">
        <v>16</v>
      </c>
      <c r="K28" s="5" t="s">
        <v>17</v>
      </c>
      <c r="L28" s="5" t="s">
        <v>7</v>
      </c>
      <c r="M28" s="5" t="s">
        <v>21</v>
      </c>
      <c r="N28" s="5" t="s">
        <v>20</v>
      </c>
      <c r="O28" s="5" t="s">
        <v>8</v>
      </c>
      <c r="P28" s="5" t="s">
        <v>22</v>
      </c>
      <c r="Q28" s="5" t="s">
        <v>33</v>
      </c>
      <c r="R28" s="31" t="s">
        <v>40</v>
      </c>
      <c r="S28" s="31" t="s">
        <v>35</v>
      </c>
      <c r="T28" s="27" t="s">
        <v>0</v>
      </c>
      <c r="U28" s="27" t="s">
        <v>1</v>
      </c>
      <c r="V28" s="27" t="s">
        <v>2</v>
      </c>
      <c r="W28" s="27" t="s">
        <v>38</v>
      </c>
      <c r="X28" s="27" t="s">
        <v>37</v>
      </c>
    </row>
    <row r="29" spans="1:24" x14ac:dyDescent="0.2">
      <c r="A29" s="27">
        <v>8</v>
      </c>
      <c r="B29" s="27">
        <v>1250</v>
      </c>
      <c r="C29" s="27">
        <v>2500</v>
      </c>
      <c r="D29" s="27">
        <v>3.125</v>
      </c>
      <c r="E29" s="6">
        <f>C29*B29*A29/1000000000</f>
        <v>2.5000000000000001E-2</v>
      </c>
      <c r="F29" s="21">
        <f>E29*1250</f>
        <v>31.25</v>
      </c>
      <c r="G29" s="15">
        <v>39</v>
      </c>
      <c r="H29" s="15">
        <v>2</v>
      </c>
      <c r="I29" s="4">
        <f>(G29+2)*A29</f>
        <v>328</v>
      </c>
      <c r="J29" s="32">
        <f>G29*D29</f>
        <v>121.875</v>
      </c>
      <c r="K29" s="16">
        <f>G29*E29</f>
        <v>0.97500000000000009</v>
      </c>
      <c r="L29" s="21">
        <f>G29*F29</f>
        <v>1218.75</v>
      </c>
      <c r="M29" s="21">
        <f>H29*F29</f>
        <v>62.5</v>
      </c>
      <c r="N29" s="21">
        <f t="shared" ref="N29:N36" si="13">M29+L29</f>
        <v>1281.25</v>
      </c>
      <c r="O29" s="4">
        <f>(I29*3)+(80*3)</f>
        <v>1224</v>
      </c>
      <c r="P29" s="21">
        <f>L29*15</f>
        <v>18281.25</v>
      </c>
      <c r="Q29" s="22">
        <f>P29+370</f>
        <v>18651.25</v>
      </c>
      <c r="R29" s="26">
        <f>J29*16</f>
        <v>1950</v>
      </c>
      <c r="S29" s="26">
        <f>N29*16</f>
        <v>20500</v>
      </c>
      <c r="T29" s="27">
        <v>8</v>
      </c>
      <c r="U29" s="27">
        <v>1250</v>
      </c>
      <c r="V29" s="27">
        <v>2500</v>
      </c>
      <c r="W29" s="26">
        <f>J29*50</f>
        <v>6093.75</v>
      </c>
      <c r="X29" s="26">
        <f>N29*50</f>
        <v>64062.5</v>
      </c>
    </row>
    <row r="30" spans="1:24" x14ac:dyDescent="0.2">
      <c r="A30" s="27">
        <v>10</v>
      </c>
      <c r="B30" s="27">
        <v>1250</v>
      </c>
      <c r="C30" s="27">
        <v>2500</v>
      </c>
      <c r="D30" s="27">
        <v>3.125</v>
      </c>
      <c r="E30" s="6">
        <f t="shared" ref="E30:E36" si="14">C30*B30*A30/1000000000</f>
        <v>3.125E-2</v>
      </c>
      <c r="F30" s="21">
        <f t="shared" ref="F30:F36" si="15">E30*1250</f>
        <v>39.0625</v>
      </c>
      <c r="G30" s="15">
        <v>31</v>
      </c>
      <c r="H30" s="15">
        <v>2</v>
      </c>
      <c r="I30" s="4">
        <f t="shared" ref="I30:I36" si="16">(G30+2)*A30</f>
        <v>330</v>
      </c>
      <c r="J30" s="32">
        <f t="shared" ref="J30:J36" si="17">G30*D30</f>
        <v>96.875</v>
      </c>
      <c r="K30" s="16">
        <f t="shared" ref="K30:K36" si="18">G30*E30</f>
        <v>0.96875</v>
      </c>
      <c r="L30" s="21">
        <f>G30*F30</f>
        <v>1210.9375</v>
      </c>
      <c r="M30" s="21">
        <f t="shared" ref="M30:M36" si="19">H30*F30</f>
        <v>78.125</v>
      </c>
      <c r="N30" s="21">
        <f t="shared" si="13"/>
        <v>1289.0625</v>
      </c>
      <c r="O30" s="4">
        <f t="shared" ref="O30:O36" si="20">(I30*3)+(80*3)</f>
        <v>1230</v>
      </c>
      <c r="P30" s="21">
        <f>L30*15</f>
        <v>18164.0625</v>
      </c>
      <c r="Q30" s="22">
        <f>P30+370</f>
        <v>18534.0625</v>
      </c>
      <c r="R30" s="26">
        <f t="shared" ref="R30:R36" si="21">J30*16</f>
        <v>1550</v>
      </c>
      <c r="S30" s="26">
        <f t="shared" ref="S30:S36" si="22">N30*16</f>
        <v>20625</v>
      </c>
      <c r="T30" s="27">
        <v>10</v>
      </c>
      <c r="U30" s="27">
        <v>1250</v>
      </c>
      <c r="V30" s="27">
        <v>2500</v>
      </c>
      <c r="W30" s="26">
        <f t="shared" ref="W30:W36" si="23">J30*50</f>
        <v>4843.75</v>
      </c>
      <c r="X30" s="26">
        <f t="shared" ref="X30:X36" si="24">N30*50</f>
        <v>64453.125</v>
      </c>
    </row>
    <row r="31" spans="1:24" x14ac:dyDescent="0.2">
      <c r="A31" s="27">
        <v>12</v>
      </c>
      <c r="B31" s="27">
        <v>1250</v>
      </c>
      <c r="C31" s="27">
        <v>2500</v>
      </c>
      <c r="D31" s="27">
        <v>3.125</v>
      </c>
      <c r="E31" s="6">
        <f t="shared" si="14"/>
        <v>3.7499999999999999E-2</v>
      </c>
      <c r="F31" s="21">
        <f t="shared" si="15"/>
        <v>46.875</v>
      </c>
      <c r="G31" s="15">
        <v>25</v>
      </c>
      <c r="H31" s="15">
        <v>2</v>
      </c>
      <c r="I31" s="4">
        <f t="shared" si="16"/>
        <v>324</v>
      </c>
      <c r="J31" s="32">
        <f t="shared" si="17"/>
        <v>78.125</v>
      </c>
      <c r="K31" s="16">
        <f t="shared" si="18"/>
        <v>0.9375</v>
      </c>
      <c r="L31" s="21">
        <f t="shared" ref="L31:L36" si="25">G31*F31</f>
        <v>1171.875</v>
      </c>
      <c r="M31" s="21">
        <f t="shared" si="19"/>
        <v>93.75</v>
      </c>
      <c r="N31" s="21">
        <f t="shared" si="13"/>
        <v>1265.625</v>
      </c>
      <c r="O31" s="4">
        <f t="shared" si="20"/>
        <v>1212</v>
      </c>
      <c r="P31" s="21">
        <f t="shared" ref="P31:P36" si="26">L31*15</f>
        <v>17578.125</v>
      </c>
      <c r="Q31" s="22">
        <f t="shared" ref="Q31:Q36" si="27">P31+370</f>
        <v>17948.125</v>
      </c>
      <c r="R31" s="26">
        <f t="shared" si="21"/>
        <v>1250</v>
      </c>
      <c r="S31" s="26">
        <f t="shared" si="22"/>
        <v>20250</v>
      </c>
      <c r="T31" s="27">
        <v>12</v>
      </c>
      <c r="U31" s="27">
        <v>1250</v>
      </c>
      <c r="V31" s="27">
        <v>2500</v>
      </c>
      <c r="W31" s="26">
        <f t="shared" si="23"/>
        <v>3906.25</v>
      </c>
      <c r="X31" s="26">
        <f t="shared" si="24"/>
        <v>63281.25</v>
      </c>
    </row>
    <row r="32" spans="1:24" ht="12" customHeight="1" x14ac:dyDescent="0.2">
      <c r="A32" s="27">
        <v>16</v>
      </c>
      <c r="B32" s="27">
        <v>1250</v>
      </c>
      <c r="C32" s="27">
        <v>2500</v>
      </c>
      <c r="D32" s="27">
        <v>3.125</v>
      </c>
      <c r="E32" s="6">
        <f t="shared" si="14"/>
        <v>0.05</v>
      </c>
      <c r="F32" s="21">
        <f t="shared" si="15"/>
        <v>62.5</v>
      </c>
      <c r="G32" s="15">
        <v>18</v>
      </c>
      <c r="H32" s="15">
        <v>2</v>
      </c>
      <c r="I32" s="4">
        <f t="shared" si="16"/>
        <v>320</v>
      </c>
      <c r="J32" s="32">
        <f t="shared" si="17"/>
        <v>56.25</v>
      </c>
      <c r="K32" s="16">
        <f t="shared" si="18"/>
        <v>0.9</v>
      </c>
      <c r="L32" s="21">
        <f t="shared" si="25"/>
        <v>1125</v>
      </c>
      <c r="M32" s="21">
        <f t="shared" si="19"/>
        <v>125</v>
      </c>
      <c r="N32" s="21">
        <f t="shared" si="13"/>
        <v>1250</v>
      </c>
      <c r="O32" s="4">
        <f t="shared" si="20"/>
        <v>1200</v>
      </c>
      <c r="P32" s="21">
        <f t="shared" si="26"/>
        <v>16875</v>
      </c>
      <c r="Q32" s="22">
        <f t="shared" si="27"/>
        <v>17245</v>
      </c>
      <c r="R32" s="26">
        <f t="shared" si="21"/>
        <v>900</v>
      </c>
      <c r="S32" s="26">
        <f t="shared" si="22"/>
        <v>20000</v>
      </c>
      <c r="T32" s="27">
        <v>16</v>
      </c>
      <c r="U32" s="27">
        <v>1250</v>
      </c>
      <c r="V32" s="27">
        <v>2500</v>
      </c>
      <c r="W32" s="26">
        <f t="shared" si="23"/>
        <v>2812.5</v>
      </c>
      <c r="X32" s="26">
        <f t="shared" si="24"/>
        <v>62500</v>
      </c>
    </row>
    <row r="33" spans="1:24" hidden="1" x14ac:dyDescent="0.2">
      <c r="A33" s="27">
        <v>20</v>
      </c>
      <c r="B33" s="27">
        <v>1250</v>
      </c>
      <c r="C33" s="27">
        <v>2500</v>
      </c>
      <c r="D33" s="27">
        <v>3.125</v>
      </c>
      <c r="E33" s="6">
        <f t="shared" si="14"/>
        <v>6.25E-2</v>
      </c>
      <c r="F33" s="21">
        <f t="shared" si="15"/>
        <v>78.125</v>
      </c>
      <c r="G33" s="15">
        <v>14</v>
      </c>
      <c r="H33" s="15">
        <v>2</v>
      </c>
      <c r="I33" s="4">
        <f t="shared" si="16"/>
        <v>320</v>
      </c>
      <c r="J33" s="32">
        <f t="shared" si="17"/>
        <v>43.75</v>
      </c>
      <c r="K33" s="16">
        <f t="shared" si="18"/>
        <v>0.875</v>
      </c>
      <c r="L33" s="21">
        <f t="shared" si="25"/>
        <v>1093.75</v>
      </c>
      <c r="M33" s="21">
        <f t="shared" si="19"/>
        <v>156.25</v>
      </c>
      <c r="N33" s="21">
        <f t="shared" si="13"/>
        <v>1250</v>
      </c>
      <c r="O33" s="4">
        <f t="shared" si="20"/>
        <v>1200</v>
      </c>
      <c r="P33" s="21">
        <f t="shared" si="26"/>
        <v>16406.25</v>
      </c>
      <c r="Q33" s="22">
        <f t="shared" si="27"/>
        <v>16776.25</v>
      </c>
      <c r="R33" s="26">
        <f t="shared" si="21"/>
        <v>700</v>
      </c>
      <c r="S33" s="26">
        <f t="shared" si="22"/>
        <v>20000</v>
      </c>
      <c r="T33" s="26"/>
      <c r="U33" s="26"/>
      <c r="V33" s="26"/>
      <c r="W33" s="26">
        <f t="shared" si="23"/>
        <v>2187.5</v>
      </c>
      <c r="X33" s="26">
        <f t="shared" si="24"/>
        <v>62500</v>
      </c>
    </row>
    <row r="34" spans="1:24" hidden="1" x14ac:dyDescent="0.2">
      <c r="A34" s="27">
        <v>24</v>
      </c>
      <c r="B34" s="27">
        <v>1250</v>
      </c>
      <c r="C34" s="27">
        <v>2500</v>
      </c>
      <c r="D34" s="27">
        <v>3.125</v>
      </c>
      <c r="E34" s="6">
        <f t="shared" si="14"/>
        <v>7.4999999999999997E-2</v>
      </c>
      <c r="F34" s="21">
        <f t="shared" si="15"/>
        <v>93.75</v>
      </c>
      <c r="G34" s="15">
        <v>11</v>
      </c>
      <c r="H34" s="15">
        <v>2</v>
      </c>
      <c r="I34" s="4">
        <f t="shared" si="16"/>
        <v>312</v>
      </c>
      <c r="J34" s="32">
        <f t="shared" si="17"/>
        <v>34.375</v>
      </c>
      <c r="K34" s="16">
        <f t="shared" si="18"/>
        <v>0.82499999999999996</v>
      </c>
      <c r="L34" s="21">
        <f t="shared" si="25"/>
        <v>1031.25</v>
      </c>
      <c r="M34" s="21">
        <f t="shared" si="19"/>
        <v>187.5</v>
      </c>
      <c r="N34" s="21">
        <f t="shared" si="13"/>
        <v>1218.75</v>
      </c>
      <c r="O34" s="4">
        <f t="shared" si="20"/>
        <v>1176</v>
      </c>
      <c r="P34" s="21">
        <f t="shared" si="26"/>
        <v>15468.75</v>
      </c>
      <c r="Q34" s="22">
        <f t="shared" si="27"/>
        <v>15838.75</v>
      </c>
      <c r="R34" s="26">
        <f t="shared" si="21"/>
        <v>550</v>
      </c>
      <c r="S34" s="26">
        <f t="shared" si="22"/>
        <v>19500</v>
      </c>
      <c r="T34" s="26"/>
      <c r="U34" s="26"/>
      <c r="V34" s="26"/>
      <c r="W34" s="26">
        <f t="shared" si="23"/>
        <v>1718.75</v>
      </c>
      <c r="X34" s="26">
        <f t="shared" si="24"/>
        <v>60937.5</v>
      </c>
    </row>
    <row r="35" spans="1:24" hidden="1" x14ac:dyDescent="0.2">
      <c r="A35" s="27">
        <v>28</v>
      </c>
      <c r="B35" s="27">
        <v>1250</v>
      </c>
      <c r="C35" s="27">
        <v>2500</v>
      </c>
      <c r="D35" s="27">
        <v>3.125</v>
      </c>
      <c r="E35" s="6">
        <f t="shared" si="14"/>
        <v>8.7499999999999994E-2</v>
      </c>
      <c r="F35" s="21">
        <f t="shared" si="15"/>
        <v>109.375</v>
      </c>
      <c r="G35" s="15">
        <v>9</v>
      </c>
      <c r="H35" s="15">
        <v>2</v>
      </c>
      <c r="I35" s="4">
        <f t="shared" si="16"/>
        <v>308</v>
      </c>
      <c r="J35" s="32">
        <f t="shared" si="17"/>
        <v>28.125</v>
      </c>
      <c r="K35" s="16">
        <f t="shared" si="18"/>
        <v>0.78749999999999998</v>
      </c>
      <c r="L35" s="21">
        <f t="shared" si="25"/>
        <v>984.375</v>
      </c>
      <c r="M35" s="21">
        <f t="shared" si="19"/>
        <v>218.75</v>
      </c>
      <c r="N35" s="21">
        <f t="shared" si="13"/>
        <v>1203.125</v>
      </c>
      <c r="O35" s="4">
        <f t="shared" si="20"/>
        <v>1164</v>
      </c>
      <c r="P35" s="21">
        <f t="shared" si="26"/>
        <v>14765.625</v>
      </c>
      <c r="Q35" s="22">
        <f t="shared" si="27"/>
        <v>15135.625</v>
      </c>
      <c r="R35" s="26">
        <f t="shared" si="21"/>
        <v>450</v>
      </c>
      <c r="S35" s="26">
        <f t="shared" si="22"/>
        <v>19250</v>
      </c>
      <c r="T35" s="26"/>
      <c r="U35" s="26"/>
      <c r="V35" s="26"/>
      <c r="W35" s="26">
        <f t="shared" si="23"/>
        <v>1406.25</v>
      </c>
      <c r="X35" s="26">
        <f t="shared" si="24"/>
        <v>60156.25</v>
      </c>
    </row>
    <row r="36" spans="1:24" hidden="1" x14ac:dyDescent="0.2">
      <c r="A36" s="27">
        <v>30</v>
      </c>
      <c r="B36" s="27">
        <v>1250</v>
      </c>
      <c r="C36" s="27">
        <v>2500</v>
      </c>
      <c r="D36" s="27">
        <v>3.125</v>
      </c>
      <c r="E36" s="6">
        <f t="shared" si="14"/>
        <v>9.375E-2</v>
      </c>
      <c r="F36" s="21">
        <f t="shared" si="15"/>
        <v>117.1875</v>
      </c>
      <c r="G36" s="15">
        <v>9</v>
      </c>
      <c r="H36" s="15">
        <v>2</v>
      </c>
      <c r="I36" s="4">
        <f t="shared" si="16"/>
        <v>330</v>
      </c>
      <c r="J36" s="32">
        <f t="shared" si="17"/>
        <v>28.125</v>
      </c>
      <c r="K36" s="16">
        <f t="shared" si="18"/>
        <v>0.84375</v>
      </c>
      <c r="L36" s="21">
        <f t="shared" si="25"/>
        <v>1054.6875</v>
      </c>
      <c r="M36" s="21">
        <f t="shared" si="19"/>
        <v>234.375</v>
      </c>
      <c r="N36" s="21">
        <f t="shared" si="13"/>
        <v>1289.0625</v>
      </c>
      <c r="O36" s="4">
        <f t="shared" si="20"/>
        <v>1230</v>
      </c>
      <c r="P36" s="21">
        <f t="shared" si="26"/>
        <v>15820.3125</v>
      </c>
      <c r="Q36" s="22">
        <f t="shared" si="27"/>
        <v>16190.3125</v>
      </c>
      <c r="R36" s="26">
        <f t="shared" si="21"/>
        <v>450</v>
      </c>
      <c r="S36" s="26">
        <f t="shared" si="22"/>
        <v>20625</v>
      </c>
      <c r="T36" s="26"/>
      <c r="U36" s="26"/>
      <c r="V36" s="26"/>
      <c r="W36" s="26">
        <f t="shared" si="23"/>
        <v>1406.25</v>
      </c>
      <c r="X36" s="26">
        <f t="shared" si="24"/>
        <v>64453.125</v>
      </c>
    </row>
    <row r="37" spans="1:24" x14ac:dyDescent="0.2">
      <c r="A37" s="7"/>
      <c r="B37" s="7"/>
      <c r="C37" s="7"/>
      <c r="D37" s="7"/>
      <c r="E37" s="12"/>
      <c r="F37" s="17"/>
      <c r="G37" s="18"/>
      <c r="H37" s="18"/>
      <c r="I37" s="10"/>
      <c r="J37" s="12"/>
      <c r="K37" s="19"/>
      <c r="L37" s="10"/>
      <c r="M37" s="10"/>
      <c r="N37" s="10"/>
      <c r="O37" s="10"/>
      <c r="P37" s="10"/>
      <c r="Q37" s="13"/>
      <c r="R37" s="3"/>
    </row>
    <row r="38" spans="1:24" x14ac:dyDescent="0.2">
      <c r="A38" s="35" t="s">
        <v>27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24" x14ac:dyDescent="0.2">
      <c r="A39" s="35" t="s">
        <v>28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24" x14ac:dyDescent="0.2">
      <c r="A40" s="35" t="s">
        <v>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24" x14ac:dyDescent="0.2">
      <c r="A41" s="35" t="s">
        <v>12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24" x14ac:dyDescent="0.2">
      <c r="A42" s="35" t="s">
        <v>29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24" x14ac:dyDescent="0.2">
      <c r="A43" s="20"/>
      <c r="B43" s="20"/>
      <c r="C43" s="20"/>
      <c r="D43" s="20"/>
      <c r="E43" s="41" t="s">
        <v>49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"/>
      <c r="Q43" s="1"/>
      <c r="R43" s="3"/>
    </row>
    <row r="44" spans="1:24" x14ac:dyDescent="0.2">
      <c r="A44" s="36" t="s">
        <v>4</v>
      </c>
      <c r="B44" s="36"/>
      <c r="C44" s="36"/>
      <c r="D44" s="36"/>
      <c r="E44" s="36"/>
      <c r="F44" s="36"/>
      <c r="G44" s="36" t="s">
        <v>43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"/>
    </row>
    <row r="45" spans="1:24" ht="102" x14ac:dyDescent="0.2">
      <c r="A45" s="5" t="s">
        <v>0</v>
      </c>
      <c r="B45" s="5" t="s">
        <v>1</v>
      </c>
      <c r="C45" s="5" t="s">
        <v>2</v>
      </c>
      <c r="D45" s="5" t="s">
        <v>14</v>
      </c>
      <c r="E45" s="5" t="s">
        <v>15</v>
      </c>
      <c r="F45" s="5" t="s">
        <v>3</v>
      </c>
      <c r="G45" s="5" t="s">
        <v>5</v>
      </c>
      <c r="H45" s="5" t="s">
        <v>19</v>
      </c>
      <c r="I45" s="5" t="s">
        <v>6</v>
      </c>
      <c r="J45" s="5" t="s">
        <v>16</v>
      </c>
      <c r="K45" s="5" t="s">
        <v>17</v>
      </c>
      <c r="L45" s="5" t="s">
        <v>7</v>
      </c>
      <c r="M45" s="5" t="s">
        <v>21</v>
      </c>
      <c r="N45" s="5" t="s">
        <v>20</v>
      </c>
      <c r="O45" s="5" t="s">
        <v>8</v>
      </c>
      <c r="P45" s="5" t="s">
        <v>22</v>
      </c>
      <c r="Q45" s="5" t="s">
        <v>33</v>
      </c>
      <c r="R45" s="27" t="s">
        <v>46</v>
      </c>
      <c r="S45" s="27" t="s">
        <v>36</v>
      </c>
      <c r="T45" s="33"/>
      <c r="U45" s="33"/>
      <c r="V45" s="33"/>
    </row>
    <row r="46" spans="1:24" x14ac:dyDescent="0.2">
      <c r="A46" s="5">
        <v>8</v>
      </c>
      <c r="B46" s="5">
        <v>500</v>
      </c>
      <c r="C46" s="5">
        <v>1250</v>
      </c>
      <c r="D46" s="5">
        <f>B46*C46/1000000</f>
        <v>0.625</v>
      </c>
      <c r="E46" s="6">
        <f>C46*B46*A46/1000000000</f>
        <v>5.0000000000000001E-3</v>
      </c>
      <c r="F46" s="21">
        <f>E46*1250</f>
        <v>6.25</v>
      </c>
      <c r="G46" s="15">
        <v>39</v>
      </c>
      <c r="H46" s="15">
        <v>2</v>
      </c>
      <c r="I46" s="4">
        <f>G46*A46</f>
        <v>312</v>
      </c>
      <c r="J46" s="6">
        <f>G46*D46</f>
        <v>24.375</v>
      </c>
      <c r="K46" s="16">
        <f>G46*E46</f>
        <v>0.19500000000000001</v>
      </c>
      <c r="L46" s="21">
        <f>G46*F46</f>
        <v>243.75</v>
      </c>
      <c r="M46" s="21">
        <f>H46*F46</f>
        <v>12.5</v>
      </c>
      <c r="N46" s="21">
        <f>M46+L46</f>
        <v>256.25</v>
      </c>
      <c r="O46" s="4">
        <f>(I46*2)+(80*2)</f>
        <v>784</v>
      </c>
      <c r="P46" s="21">
        <f>L46*72</f>
        <v>17550</v>
      </c>
      <c r="Q46" s="21">
        <f t="shared" ref="Q46:Q53" si="28">P46+520</f>
        <v>18070</v>
      </c>
      <c r="R46" s="26">
        <f>J46*80</f>
        <v>1950</v>
      </c>
      <c r="S46" s="26">
        <f>N46*80</f>
        <v>20500</v>
      </c>
      <c r="T46" s="34"/>
      <c r="U46" s="34"/>
      <c r="V46" s="34"/>
    </row>
    <row r="47" spans="1:24" x14ac:dyDescent="0.2">
      <c r="A47" s="5">
        <v>10</v>
      </c>
      <c r="B47" s="5">
        <v>500</v>
      </c>
      <c r="C47" s="5">
        <v>1250</v>
      </c>
      <c r="D47" s="5">
        <f t="shared" ref="D47:D53" si="29">B47*C47/1000000</f>
        <v>0.625</v>
      </c>
      <c r="E47" s="6">
        <f t="shared" ref="E47:E53" si="30">C47*B47*A47/1000000000</f>
        <v>6.2500000000000003E-3</v>
      </c>
      <c r="F47" s="21">
        <f t="shared" ref="F47:F53" si="31">E47*1250</f>
        <v>7.8125</v>
      </c>
      <c r="G47" s="15">
        <v>31</v>
      </c>
      <c r="H47" s="15">
        <v>2</v>
      </c>
      <c r="I47" s="4">
        <f t="shared" ref="I47:I53" si="32">G47*A47</f>
        <v>310</v>
      </c>
      <c r="J47" s="6">
        <f t="shared" ref="J47:J53" si="33">G47*D47</f>
        <v>19.375</v>
      </c>
      <c r="K47" s="16">
        <f t="shared" ref="K47:K53" si="34">G47*E47</f>
        <v>0.19375000000000001</v>
      </c>
      <c r="L47" s="21">
        <f t="shared" ref="L47:L53" si="35">G47*F47</f>
        <v>242.1875</v>
      </c>
      <c r="M47" s="21">
        <f t="shared" ref="M47:M53" si="36">H47*F47</f>
        <v>15.625</v>
      </c>
      <c r="N47" s="21">
        <f t="shared" ref="N47:N53" si="37">M47+L47</f>
        <v>257.8125</v>
      </c>
      <c r="O47" s="4">
        <f t="shared" ref="O47:O53" si="38">(I47*2)+(80*2)</f>
        <v>780</v>
      </c>
      <c r="P47" s="21">
        <f t="shared" ref="P47:P53" si="39">L47*72</f>
        <v>17437.5</v>
      </c>
      <c r="Q47" s="21">
        <f t="shared" si="28"/>
        <v>17957.5</v>
      </c>
      <c r="R47" s="26">
        <f>J47*80</f>
        <v>1550</v>
      </c>
      <c r="S47" s="26">
        <f>N47*80</f>
        <v>20625</v>
      </c>
      <c r="T47" s="34"/>
      <c r="U47" s="34"/>
      <c r="V47" s="34"/>
    </row>
    <row r="48" spans="1:24" x14ac:dyDescent="0.2">
      <c r="A48" s="5">
        <v>12</v>
      </c>
      <c r="B48" s="5">
        <v>500</v>
      </c>
      <c r="C48" s="5">
        <v>1250</v>
      </c>
      <c r="D48" s="5">
        <f t="shared" si="29"/>
        <v>0.625</v>
      </c>
      <c r="E48" s="6">
        <f t="shared" si="30"/>
        <v>7.4999999999999997E-3</v>
      </c>
      <c r="F48" s="21">
        <f t="shared" si="31"/>
        <v>9.375</v>
      </c>
      <c r="G48" s="15">
        <v>25</v>
      </c>
      <c r="H48" s="15">
        <v>2</v>
      </c>
      <c r="I48" s="4">
        <f t="shared" si="32"/>
        <v>300</v>
      </c>
      <c r="J48" s="6">
        <f t="shared" si="33"/>
        <v>15.625</v>
      </c>
      <c r="K48" s="16">
        <f t="shared" si="34"/>
        <v>0.1875</v>
      </c>
      <c r="L48" s="21">
        <f t="shared" si="35"/>
        <v>234.375</v>
      </c>
      <c r="M48" s="21">
        <f t="shared" si="36"/>
        <v>18.75</v>
      </c>
      <c r="N48" s="21">
        <f t="shared" si="37"/>
        <v>253.125</v>
      </c>
      <c r="O48" s="4">
        <f t="shared" si="38"/>
        <v>760</v>
      </c>
      <c r="P48" s="21">
        <f t="shared" si="39"/>
        <v>16875</v>
      </c>
      <c r="Q48" s="21">
        <f t="shared" si="28"/>
        <v>17395</v>
      </c>
      <c r="R48" s="26">
        <f>J48*80</f>
        <v>1250</v>
      </c>
      <c r="S48" s="26">
        <f>N48*80</f>
        <v>20250</v>
      </c>
      <c r="T48" s="34"/>
      <c r="U48" s="34"/>
      <c r="V48" s="34"/>
    </row>
    <row r="49" spans="1:22" ht="12.75" customHeight="1" x14ac:dyDescent="0.2">
      <c r="A49" s="5">
        <v>16</v>
      </c>
      <c r="B49" s="5">
        <v>500</v>
      </c>
      <c r="C49" s="5">
        <v>1250</v>
      </c>
      <c r="D49" s="5">
        <f t="shared" si="29"/>
        <v>0.625</v>
      </c>
      <c r="E49" s="6">
        <f t="shared" si="30"/>
        <v>0.01</v>
      </c>
      <c r="F49" s="21">
        <f t="shared" si="31"/>
        <v>12.5</v>
      </c>
      <c r="G49" s="15">
        <v>18</v>
      </c>
      <c r="H49" s="15">
        <v>2</v>
      </c>
      <c r="I49" s="4">
        <f t="shared" si="32"/>
        <v>288</v>
      </c>
      <c r="J49" s="6">
        <f t="shared" si="33"/>
        <v>11.25</v>
      </c>
      <c r="K49" s="16">
        <f t="shared" si="34"/>
        <v>0.18</v>
      </c>
      <c r="L49" s="21">
        <f t="shared" si="35"/>
        <v>225</v>
      </c>
      <c r="M49" s="21">
        <f t="shared" si="36"/>
        <v>25</v>
      </c>
      <c r="N49" s="21">
        <f t="shared" si="37"/>
        <v>250</v>
      </c>
      <c r="O49" s="4">
        <f t="shared" si="38"/>
        <v>736</v>
      </c>
      <c r="P49" s="21">
        <f t="shared" si="39"/>
        <v>16200</v>
      </c>
      <c r="Q49" s="21">
        <f t="shared" si="28"/>
        <v>16720</v>
      </c>
      <c r="R49" s="26">
        <f>J49*80</f>
        <v>900</v>
      </c>
      <c r="S49" s="26">
        <f>N49*80</f>
        <v>20000</v>
      </c>
      <c r="T49" s="34"/>
      <c r="U49" s="34"/>
      <c r="V49" s="34"/>
    </row>
    <row r="50" spans="1:22" hidden="1" x14ac:dyDescent="0.2">
      <c r="A50" s="5">
        <v>20</v>
      </c>
      <c r="B50" s="5">
        <v>500</v>
      </c>
      <c r="C50" s="5">
        <v>1250</v>
      </c>
      <c r="D50" s="5">
        <f t="shared" si="29"/>
        <v>0.625</v>
      </c>
      <c r="E50" s="6">
        <f t="shared" si="30"/>
        <v>1.2500000000000001E-2</v>
      </c>
      <c r="F50" s="21">
        <f t="shared" si="31"/>
        <v>15.625</v>
      </c>
      <c r="G50" s="15">
        <v>14</v>
      </c>
      <c r="H50" s="15">
        <v>2</v>
      </c>
      <c r="I50" s="4">
        <f t="shared" si="32"/>
        <v>280</v>
      </c>
      <c r="J50" s="6">
        <f t="shared" si="33"/>
        <v>8.75</v>
      </c>
      <c r="K50" s="16">
        <f t="shared" si="34"/>
        <v>0.17500000000000002</v>
      </c>
      <c r="L50" s="21">
        <f t="shared" si="35"/>
        <v>218.75</v>
      </c>
      <c r="M50" s="21">
        <f t="shared" si="36"/>
        <v>31.25</v>
      </c>
      <c r="N50" s="21">
        <f t="shared" si="37"/>
        <v>250</v>
      </c>
      <c r="O50" s="4">
        <f t="shared" si="38"/>
        <v>720</v>
      </c>
      <c r="P50" s="21">
        <f t="shared" si="39"/>
        <v>15750</v>
      </c>
      <c r="Q50" s="21">
        <f t="shared" si="28"/>
        <v>16270</v>
      </c>
      <c r="R50" s="3"/>
    </row>
    <row r="51" spans="1:22" hidden="1" x14ac:dyDescent="0.2">
      <c r="A51" s="5">
        <v>24</v>
      </c>
      <c r="B51" s="5">
        <v>500</v>
      </c>
      <c r="C51" s="5">
        <v>1250</v>
      </c>
      <c r="D51" s="5">
        <f t="shared" si="29"/>
        <v>0.625</v>
      </c>
      <c r="E51" s="6">
        <f t="shared" si="30"/>
        <v>1.4999999999999999E-2</v>
      </c>
      <c r="F51" s="21">
        <f t="shared" si="31"/>
        <v>18.75</v>
      </c>
      <c r="G51" s="15">
        <v>11</v>
      </c>
      <c r="H51" s="15">
        <v>2</v>
      </c>
      <c r="I51" s="4">
        <f t="shared" si="32"/>
        <v>264</v>
      </c>
      <c r="J51" s="6">
        <f t="shared" si="33"/>
        <v>6.875</v>
      </c>
      <c r="K51" s="16">
        <f t="shared" si="34"/>
        <v>0.16499999999999998</v>
      </c>
      <c r="L51" s="21">
        <f t="shared" si="35"/>
        <v>206.25</v>
      </c>
      <c r="M51" s="21">
        <f t="shared" si="36"/>
        <v>37.5</v>
      </c>
      <c r="N51" s="21">
        <f t="shared" si="37"/>
        <v>243.75</v>
      </c>
      <c r="O51" s="4">
        <f t="shared" si="38"/>
        <v>688</v>
      </c>
      <c r="P51" s="21">
        <f t="shared" si="39"/>
        <v>14850</v>
      </c>
      <c r="Q51" s="21">
        <f t="shared" si="28"/>
        <v>15370</v>
      </c>
      <c r="R51" s="3"/>
    </row>
    <row r="52" spans="1:22" hidden="1" x14ac:dyDescent="0.2">
      <c r="A52" s="5">
        <v>28</v>
      </c>
      <c r="B52" s="5">
        <v>500</v>
      </c>
      <c r="C52" s="5">
        <v>1250</v>
      </c>
      <c r="D52" s="5">
        <f t="shared" si="29"/>
        <v>0.625</v>
      </c>
      <c r="E52" s="6">
        <f t="shared" si="30"/>
        <v>1.7500000000000002E-2</v>
      </c>
      <c r="F52" s="21">
        <f t="shared" si="31"/>
        <v>21.875000000000004</v>
      </c>
      <c r="G52" s="15">
        <v>9</v>
      </c>
      <c r="H52" s="15">
        <v>2</v>
      </c>
      <c r="I52" s="4">
        <f t="shared" si="32"/>
        <v>252</v>
      </c>
      <c r="J52" s="6">
        <f t="shared" si="33"/>
        <v>5.625</v>
      </c>
      <c r="K52" s="16">
        <f t="shared" si="34"/>
        <v>0.15750000000000003</v>
      </c>
      <c r="L52" s="21">
        <f t="shared" si="35"/>
        <v>196.87500000000003</v>
      </c>
      <c r="M52" s="21">
        <f t="shared" si="36"/>
        <v>43.750000000000007</v>
      </c>
      <c r="N52" s="21">
        <f t="shared" si="37"/>
        <v>240.62500000000003</v>
      </c>
      <c r="O52" s="4">
        <f t="shared" si="38"/>
        <v>664</v>
      </c>
      <c r="P52" s="21">
        <f t="shared" si="39"/>
        <v>14175.000000000002</v>
      </c>
      <c r="Q52" s="21">
        <f t="shared" si="28"/>
        <v>14695.000000000002</v>
      </c>
      <c r="R52" s="3"/>
    </row>
    <row r="53" spans="1:22" hidden="1" x14ac:dyDescent="0.2">
      <c r="A53" s="5">
        <v>30</v>
      </c>
      <c r="B53" s="5">
        <v>500</v>
      </c>
      <c r="C53" s="5">
        <v>1250</v>
      </c>
      <c r="D53" s="5">
        <f t="shared" si="29"/>
        <v>0.625</v>
      </c>
      <c r="E53" s="6">
        <f t="shared" si="30"/>
        <v>1.8749999999999999E-2</v>
      </c>
      <c r="F53" s="21">
        <f t="shared" si="31"/>
        <v>23.4375</v>
      </c>
      <c r="G53" s="15">
        <v>9</v>
      </c>
      <c r="H53" s="15">
        <v>2</v>
      </c>
      <c r="I53" s="4">
        <f t="shared" si="32"/>
        <v>270</v>
      </c>
      <c r="J53" s="6">
        <f t="shared" si="33"/>
        <v>5.625</v>
      </c>
      <c r="K53" s="16">
        <f t="shared" si="34"/>
        <v>0.16874999999999998</v>
      </c>
      <c r="L53" s="21">
        <f t="shared" si="35"/>
        <v>210.9375</v>
      </c>
      <c r="M53" s="21">
        <f t="shared" si="36"/>
        <v>46.875</v>
      </c>
      <c r="N53" s="21">
        <f t="shared" si="37"/>
        <v>257.8125</v>
      </c>
      <c r="O53" s="4">
        <f t="shared" si="38"/>
        <v>700</v>
      </c>
      <c r="P53" s="21">
        <f t="shared" si="39"/>
        <v>15187.5</v>
      </c>
      <c r="Q53" s="21">
        <f t="shared" si="28"/>
        <v>15707.5</v>
      </c>
      <c r="R53" s="3"/>
    </row>
    <row r="54" spans="1:22" x14ac:dyDescent="0.2">
      <c r="A54" s="7"/>
      <c r="B54" s="7"/>
      <c r="C54" s="7"/>
      <c r="D54" s="7"/>
      <c r="E54" s="12"/>
      <c r="F54" s="17"/>
      <c r="G54" s="18"/>
      <c r="H54" s="18"/>
      <c r="I54" s="10"/>
      <c r="J54" s="12"/>
      <c r="K54" s="19"/>
      <c r="L54" s="10"/>
      <c r="M54" s="10"/>
      <c r="N54" s="10"/>
      <c r="O54" s="10"/>
      <c r="P54" s="10"/>
      <c r="Q54" s="13"/>
      <c r="R54" s="3"/>
    </row>
    <row r="55" spans="1:22" x14ac:dyDescent="0.2">
      <c r="A55" s="35" t="s">
        <v>30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22" x14ac:dyDescent="0.2">
      <c r="A56" s="35" t="s">
        <v>31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22" x14ac:dyDescent="0.2">
      <c r="A57" s="35" t="s">
        <v>10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22" x14ac:dyDescent="0.2">
      <c r="A58" s="35" t="s">
        <v>13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22" x14ac:dyDescent="0.2">
      <c r="A59" s="35" t="s">
        <v>32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22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22" x14ac:dyDescent="0.2">
      <c r="A61" s="35" t="s">
        <v>18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22" x14ac:dyDescent="0.2">
      <c r="A62" s="35" t="s">
        <v>34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2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3"/>
    </row>
    <row r="64" spans="1:2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3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3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3"/>
    </row>
    <row r="67" spans="1:18" x14ac:dyDescent="0.2">
      <c r="A67" s="1"/>
      <c r="B67" s="1"/>
      <c r="C67" s="1"/>
      <c r="D67" s="39"/>
      <c r="E67" s="39"/>
      <c r="F67" s="39"/>
      <c r="G67" s="2"/>
      <c r="H67" s="2"/>
      <c r="I67" s="2"/>
      <c r="J67" s="39"/>
      <c r="K67" s="39"/>
      <c r="L67" s="1"/>
      <c r="M67" s="1"/>
      <c r="N67" s="1"/>
      <c r="O67" s="1"/>
      <c r="P67" s="1"/>
      <c r="Q67" s="1"/>
      <c r="R67" s="3"/>
    </row>
    <row r="68" spans="1:18" x14ac:dyDescent="0.2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3"/>
    </row>
    <row r="69" spans="1:18" x14ac:dyDescent="0.2">
      <c r="A69" s="1"/>
      <c r="B69" s="1"/>
      <c r="C69" s="1"/>
      <c r="D69" s="39"/>
      <c r="E69" s="39"/>
      <c r="F69" s="39"/>
      <c r="G69" s="2"/>
      <c r="H69" s="2"/>
      <c r="I69" s="2"/>
      <c r="J69" s="39"/>
      <c r="K69" s="39"/>
      <c r="L69" s="1"/>
      <c r="M69" s="1"/>
      <c r="N69" s="1"/>
      <c r="O69" s="1"/>
      <c r="P69" s="1"/>
      <c r="Q69" s="1"/>
      <c r="R69" s="3"/>
    </row>
    <row r="70" spans="1:18" x14ac:dyDescent="0.2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3"/>
    </row>
    <row r="71" spans="1:18" x14ac:dyDescent="0.2">
      <c r="A71" s="1"/>
      <c r="B71" s="1"/>
      <c r="C71" s="1"/>
      <c r="D71" s="39"/>
      <c r="E71" s="39"/>
      <c r="F71" s="39"/>
      <c r="G71" s="2"/>
      <c r="H71" s="2"/>
      <c r="I71" s="2"/>
      <c r="J71" s="39"/>
      <c r="K71" s="39"/>
      <c r="L71" s="1"/>
      <c r="M71" s="1"/>
      <c r="N71" s="1"/>
      <c r="O71" s="1"/>
      <c r="P71" s="1"/>
      <c r="Q71" s="1"/>
      <c r="R71" s="3"/>
    </row>
    <row r="72" spans="1:18" x14ac:dyDescent="0.2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3"/>
    </row>
    <row r="73" spans="1:18" x14ac:dyDescent="0.2">
      <c r="A73" s="1"/>
      <c r="B73" s="1"/>
      <c r="C73" s="1"/>
      <c r="D73" s="39"/>
      <c r="E73" s="39"/>
      <c r="F73" s="39"/>
      <c r="G73" s="2"/>
      <c r="H73" s="2"/>
      <c r="I73" s="2"/>
      <c r="J73" s="39"/>
      <c r="K73" s="39"/>
      <c r="L73" s="1"/>
      <c r="M73" s="1"/>
      <c r="N73" s="1"/>
      <c r="O73" s="1"/>
      <c r="P73" s="1"/>
      <c r="Q73" s="1"/>
      <c r="R73" s="3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3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3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3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3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3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3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3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3"/>
    </row>
  </sheetData>
  <mergeCells count="38">
    <mergeCell ref="D73:F73"/>
    <mergeCell ref="J73:K73"/>
    <mergeCell ref="D69:F69"/>
    <mergeCell ref="J69:K69"/>
    <mergeCell ref="A59:R59"/>
    <mergeCell ref="D71:F71"/>
    <mergeCell ref="J71:K71"/>
    <mergeCell ref="D67:F67"/>
    <mergeCell ref="J67:K67"/>
    <mergeCell ref="A61:R61"/>
    <mergeCell ref="A62:R62"/>
    <mergeCell ref="A1:R1"/>
    <mergeCell ref="A14:R14"/>
    <mergeCell ref="A15:R15"/>
    <mergeCell ref="A16:R16"/>
    <mergeCell ref="E2:L2"/>
    <mergeCell ref="A3:F3"/>
    <mergeCell ref="G3:Q3"/>
    <mergeCell ref="A58:R58"/>
    <mergeCell ref="E19:L19"/>
    <mergeCell ref="A20:F20"/>
    <mergeCell ref="G20:Q20"/>
    <mergeCell ref="A44:F44"/>
    <mergeCell ref="G44:Q44"/>
    <mergeCell ref="E26:O26"/>
    <mergeCell ref="E43:O43"/>
    <mergeCell ref="A27:F27"/>
    <mergeCell ref="G27:Q27"/>
    <mergeCell ref="A38:R38"/>
    <mergeCell ref="A56:R56"/>
    <mergeCell ref="A57:R57"/>
    <mergeCell ref="A55:R55"/>
    <mergeCell ref="A39:R39"/>
    <mergeCell ref="A40:R40"/>
    <mergeCell ref="A41:R41"/>
    <mergeCell ref="A42:R42"/>
    <mergeCell ref="A17:R17"/>
    <mergeCell ref="A18:R18"/>
  </mergeCells>
  <phoneticPr fontId="1" type="noConversion"/>
  <pageMargins left="0.27559055118110237" right="0.39370078740157483" top="0.78740157480314965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Ira</cp:lastModifiedBy>
  <cp:lastPrinted>2012-11-14T11:54:48Z</cp:lastPrinted>
  <dcterms:created xsi:type="dcterms:W3CDTF">2010-04-30T07:00:11Z</dcterms:created>
  <dcterms:modified xsi:type="dcterms:W3CDTF">2020-02-12T13:26:28Z</dcterms:modified>
</cp:coreProperties>
</file>